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1200" windowWidth="11865" windowHeight="1050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прилож'!$6:$6</definedName>
    <definedName name="мп" localSheetId="0">#REF!</definedName>
    <definedName name="мп">#REF!</definedName>
    <definedName name="_xlnm.Print_Area" localSheetId="0">'Прод. прилож'!$A$1:$R$1101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R1099" i="13"/>
  <c r="Q1099"/>
  <c r="P1099"/>
  <c r="O1099"/>
  <c r="N1099"/>
  <c r="M1099"/>
  <c r="L1099"/>
  <c r="K1099"/>
  <c r="J1099"/>
  <c r="I1099"/>
  <c r="H1099"/>
  <c r="G1099"/>
  <c r="F1099"/>
  <c r="E1099"/>
  <c r="D1099"/>
  <c r="R1086"/>
  <c r="Q1086"/>
  <c r="P1086"/>
  <c r="P459" s="1"/>
  <c r="O1086"/>
  <c r="N1086"/>
  <c r="M1086"/>
  <c r="L1086"/>
  <c r="K1086"/>
  <c r="J1086"/>
  <c r="I1086"/>
  <c r="H1086"/>
  <c r="G1086"/>
  <c r="F1086"/>
  <c r="E1086"/>
  <c r="D1086"/>
  <c r="R1083"/>
  <c r="Q1083"/>
  <c r="P1083"/>
  <c r="O1083"/>
  <c r="N1083"/>
  <c r="M1083"/>
  <c r="K1083"/>
  <c r="J1083"/>
  <c r="I1083"/>
  <c r="G1083"/>
  <c r="F1083"/>
  <c r="E1083"/>
  <c r="D1083"/>
  <c r="R1081"/>
  <c r="Q1081"/>
  <c r="P1081"/>
  <c r="O1081"/>
  <c r="N1081"/>
  <c r="M1081"/>
  <c r="L1081"/>
  <c r="K1081"/>
  <c r="J1081"/>
  <c r="I1081"/>
  <c r="H1081"/>
  <c r="G1081"/>
  <c r="F1081"/>
  <c r="E1081"/>
  <c r="D1081"/>
  <c r="R1079"/>
  <c r="Q1079"/>
  <c r="P1079"/>
  <c r="O1079"/>
  <c r="N1079"/>
  <c r="M1079"/>
  <c r="L1079"/>
  <c r="K1079"/>
  <c r="J1079"/>
  <c r="I1079"/>
  <c r="H1079"/>
  <c r="G1079"/>
  <c r="F1079"/>
  <c r="E1079"/>
  <c r="D1079"/>
  <c r="R1077"/>
  <c r="Q1077"/>
  <c r="P1077"/>
  <c r="O1077"/>
  <c r="N1077"/>
  <c r="M1077"/>
  <c r="L1077"/>
  <c r="K1077"/>
  <c r="J1077"/>
  <c r="I1077"/>
  <c r="H1077"/>
  <c r="G1077"/>
  <c r="F1077"/>
  <c r="E1077"/>
  <c r="D1077"/>
  <c r="R1074"/>
  <c r="Q1074"/>
  <c r="P1074"/>
  <c r="O1074"/>
  <c r="N1074"/>
  <c r="M1074"/>
  <c r="L1074"/>
  <c r="K1074"/>
  <c r="J1074"/>
  <c r="I1074"/>
  <c r="H1074"/>
  <c r="G1074"/>
  <c r="F1074"/>
  <c r="E1074"/>
  <c r="D1074"/>
  <c r="R1070"/>
  <c r="Q1070"/>
  <c r="P1070"/>
  <c r="O1070"/>
  <c r="N1070"/>
  <c r="M1070"/>
  <c r="L1070"/>
  <c r="K1070"/>
  <c r="J1070"/>
  <c r="I1070"/>
  <c r="H1070"/>
  <c r="G1070"/>
  <c r="F1070"/>
  <c r="E1070"/>
  <c r="D1070"/>
  <c r="R1066"/>
  <c r="Q1066"/>
  <c r="P1066"/>
  <c r="O1066"/>
  <c r="N1066"/>
  <c r="M1066"/>
  <c r="L1066"/>
  <c r="K1066"/>
  <c r="J1066"/>
  <c r="I1066"/>
  <c r="H1066"/>
  <c r="G1066"/>
  <c r="F1066"/>
  <c r="E1066"/>
  <c r="D1066"/>
  <c r="R1063"/>
  <c r="Q1063"/>
  <c r="P1063"/>
  <c r="O1063"/>
  <c r="N1063"/>
  <c r="M1063"/>
  <c r="L1063"/>
  <c r="K1063"/>
  <c r="J1063"/>
  <c r="I1063"/>
  <c r="H1063"/>
  <c r="G1063"/>
  <c r="F1063"/>
  <c r="E1063"/>
  <c r="D1063"/>
  <c r="R1061"/>
  <c r="Q1061"/>
  <c r="P1061"/>
  <c r="O1061"/>
  <c r="N1061"/>
  <c r="M1061"/>
  <c r="L1061"/>
  <c r="K1061"/>
  <c r="J1061"/>
  <c r="I1061"/>
  <c r="H1061"/>
  <c r="G1061"/>
  <c r="F1061"/>
  <c r="E1061"/>
  <c r="D1061"/>
  <c r="R1059"/>
  <c r="Q1059"/>
  <c r="P1059"/>
  <c r="O1059"/>
  <c r="N1059"/>
  <c r="M1059"/>
  <c r="L1059"/>
  <c r="K1059"/>
  <c r="J1059"/>
  <c r="I1059"/>
  <c r="H1059"/>
  <c r="G1059"/>
  <c r="F1059"/>
  <c r="E1059"/>
  <c r="D1059"/>
  <c r="R887"/>
  <c r="Q887"/>
  <c r="P887"/>
  <c r="O887"/>
  <c r="N887"/>
  <c r="M887"/>
  <c r="K887"/>
  <c r="J887"/>
  <c r="I887"/>
  <c r="G887"/>
  <c r="E887"/>
  <c r="R884"/>
  <c r="Q884"/>
  <c r="P884"/>
  <c r="P453" s="1"/>
  <c r="O884"/>
  <c r="N884"/>
  <c r="N100" s="1"/>
  <c r="M884"/>
  <c r="M100" s="1"/>
  <c r="L884"/>
  <c r="K884"/>
  <c r="J884"/>
  <c r="I884"/>
  <c r="H884"/>
  <c r="G884"/>
  <c r="F884"/>
  <c r="E884"/>
  <c r="D884"/>
  <c r="R881"/>
  <c r="Q881"/>
  <c r="P881"/>
  <c r="O881"/>
  <c r="N881"/>
  <c r="M881"/>
  <c r="L881"/>
  <c r="K881"/>
  <c r="J881"/>
  <c r="I881"/>
  <c r="H881"/>
  <c r="G881"/>
  <c r="F881"/>
  <c r="E881"/>
  <c r="D881"/>
  <c r="R872"/>
  <c r="Q872"/>
  <c r="P872"/>
  <c r="O872"/>
  <c r="N872"/>
  <c r="M872"/>
  <c r="L872"/>
  <c r="K872"/>
  <c r="J872"/>
  <c r="I872"/>
  <c r="H872"/>
  <c r="G872"/>
  <c r="F872"/>
  <c r="E872"/>
  <c r="D872"/>
  <c r="R870"/>
  <c r="Q870"/>
  <c r="P870"/>
  <c r="O870"/>
  <c r="N870"/>
  <c r="M870"/>
  <c r="L870"/>
  <c r="K870"/>
  <c r="J870"/>
  <c r="I870"/>
  <c r="H870"/>
  <c r="G870"/>
  <c r="F870"/>
  <c r="E870"/>
  <c r="D870"/>
  <c r="R865"/>
  <c r="Q865"/>
  <c r="P865"/>
  <c r="O865"/>
  <c r="N865"/>
  <c r="M865"/>
  <c r="L865"/>
  <c r="K865"/>
  <c r="J865"/>
  <c r="I865"/>
  <c r="H865"/>
  <c r="G865"/>
  <c r="F865"/>
  <c r="E865"/>
  <c r="D865"/>
  <c r="R861"/>
  <c r="Q861"/>
  <c r="P861"/>
  <c r="O861"/>
  <c r="N861"/>
  <c r="M861"/>
  <c r="L861"/>
  <c r="K861"/>
  <c r="J861"/>
  <c r="I861"/>
  <c r="H861"/>
  <c r="G861"/>
  <c r="F861"/>
  <c r="E861"/>
  <c r="D861"/>
  <c r="R845"/>
  <c r="Q845"/>
  <c r="K845"/>
  <c r="I845"/>
  <c r="G845"/>
  <c r="F845"/>
  <c r="E845"/>
  <c r="D845"/>
  <c r="R843"/>
  <c r="Q843"/>
  <c r="P843"/>
  <c r="O843"/>
  <c r="N843"/>
  <c r="M843"/>
  <c r="L843"/>
  <c r="K843"/>
  <c r="J843"/>
  <c r="I843"/>
  <c r="H843"/>
  <c r="G843"/>
  <c r="F843"/>
  <c r="E843"/>
  <c r="D843"/>
  <c r="R838"/>
  <c r="Q838"/>
  <c r="P838"/>
  <c r="O838"/>
  <c r="N838"/>
  <c r="M838"/>
  <c r="L838"/>
  <c r="K838"/>
  <c r="J838"/>
  <c r="I838"/>
  <c r="H838"/>
  <c r="G838"/>
  <c r="F838"/>
  <c r="E838"/>
  <c r="D838"/>
  <c r="R836"/>
  <c r="Q836"/>
  <c r="P836"/>
  <c r="O836"/>
  <c r="N836"/>
  <c r="M836"/>
  <c r="L836"/>
  <c r="K836"/>
  <c r="J836"/>
  <c r="I836"/>
  <c r="H836"/>
  <c r="G836"/>
  <c r="F836"/>
  <c r="E836"/>
  <c r="D836"/>
  <c r="R834"/>
  <c r="Q834"/>
  <c r="P834"/>
  <c r="O834"/>
  <c r="N834"/>
  <c r="M834"/>
  <c r="L834"/>
  <c r="K834"/>
  <c r="J834"/>
  <c r="I834"/>
  <c r="H834"/>
  <c r="G834"/>
  <c r="F834"/>
  <c r="E834"/>
  <c r="D834"/>
  <c r="R832"/>
  <c r="Q832"/>
  <c r="P832"/>
  <c r="O832"/>
  <c r="N832"/>
  <c r="M832"/>
  <c r="L832"/>
  <c r="K832"/>
  <c r="J832"/>
  <c r="I832"/>
  <c r="H832"/>
  <c r="G832"/>
  <c r="F832"/>
  <c r="E832"/>
  <c r="D832"/>
  <c r="R830"/>
  <c r="Q830"/>
  <c r="P830"/>
  <c r="O830"/>
  <c r="N830"/>
  <c r="M830"/>
  <c r="L830"/>
  <c r="K830"/>
  <c r="J830"/>
  <c r="I830"/>
  <c r="H830"/>
  <c r="G830"/>
  <c r="F830"/>
  <c r="E830"/>
  <c r="D830"/>
  <c r="R828"/>
  <c r="Q828"/>
  <c r="P828"/>
  <c r="O828"/>
  <c r="N828"/>
  <c r="M828"/>
  <c r="L828"/>
  <c r="K828"/>
  <c r="J828"/>
  <c r="I828"/>
  <c r="H828"/>
  <c r="G828"/>
  <c r="F828"/>
  <c r="E828"/>
  <c r="D828"/>
  <c r="R825"/>
  <c r="Q825"/>
  <c r="P825"/>
  <c r="O825"/>
  <c r="N825"/>
  <c r="M825"/>
  <c r="L825"/>
  <c r="K825"/>
  <c r="J825"/>
  <c r="I825"/>
  <c r="H825"/>
  <c r="G825"/>
  <c r="F825"/>
  <c r="E825"/>
  <c r="D825"/>
  <c r="R823"/>
  <c r="Q823"/>
  <c r="P823"/>
  <c r="O823"/>
  <c r="N823"/>
  <c r="M823"/>
  <c r="L823"/>
  <c r="K823"/>
  <c r="J823"/>
  <c r="I823"/>
  <c r="H823"/>
  <c r="G823"/>
  <c r="F823"/>
  <c r="E823"/>
  <c r="D823"/>
  <c r="R817"/>
  <c r="Q817"/>
  <c r="P817"/>
  <c r="O817"/>
  <c r="N817"/>
  <c r="M817"/>
  <c r="L817"/>
  <c r="K817"/>
  <c r="J817"/>
  <c r="I817"/>
  <c r="H817"/>
  <c r="G817"/>
  <c r="F817"/>
  <c r="E817"/>
  <c r="D817"/>
  <c r="R814"/>
  <c r="Q814"/>
  <c r="P814"/>
  <c r="O814"/>
  <c r="N814"/>
  <c r="M814"/>
  <c r="L814"/>
  <c r="K814"/>
  <c r="J814"/>
  <c r="I814"/>
  <c r="H814"/>
  <c r="G814"/>
  <c r="F814"/>
  <c r="E814"/>
  <c r="D814"/>
  <c r="R812"/>
  <c r="Q812"/>
  <c r="P812"/>
  <c r="O812"/>
  <c r="N812"/>
  <c r="M812"/>
  <c r="L812"/>
  <c r="K812"/>
  <c r="J812"/>
  <c r="I812"/>
  <c r="H812"/>
  <c r="G812"/>
  <c r="F812"/>
  <c r="E812"/>
  <c r="D812"/>
  <c r="R808"/>
  <c r="Q808"/>
  <c r="P808"/>
  <c r="O808"/>
  <c r="N808"/>
  <c r="M808"/>
  <c r="L808"/>
  <c r="K808"/>
  <c r="J808"/>
  <c r="I808"/>
  <c r="H808"/>
  <c r="G808"/>
  <c r="F808"/>
  <c r="E808"/>
  <c r="D808"/>
  <c r="R805"/>
  <c r="Q805"/>
  <c r="P805"/>
  <c r="O805"/>
  <c r="N805"/>
  <c r="M805"/>
  <c r="L805"/>
  <c r="K805"/>
  <c r="J805"/>
  <c r="I805"/>
  <c r="H805"/>
  <c r="G805"/>
  <c r="F805"/>
  <c r="E805"/>
  <c r="D805"/>
  <c r="R802"/>
  <c r="Q802"/>
  <c r="P802"/>
  <c r="O802"/>
  <c r="N802"/>
  <c r="M802"/>
  <c r="L802"/>
  <c r="K802"/>
  <c r="J802"/>
  <c r="I802"/>
  <c r="H802"/>
  <c r="G802"/>
  <c r="F802"/>
  <c r="E802"/>
  <c r="D802"/>
  <c r="R800"/>
  <c r="Q800"/>
  <c r="P800"/>
  <c r="O800"/>
  <c r="N800"/>
  <c r="M800"/>
  <c r="L800"/>
  <c r="K800"/>
  <c r="J800"/>
  <c r="I800"/>
  <c r="H800"/>
  <c r="G800"/>
  <c r="F800"/>
  <c r="E800"/>
  <c r="D800"/>
  <c r="R796"/>
  <c r="Q796"/>
  <c r="P796"/>
  <c r="O796"/>
  <c r="N796"/>
  <c r="M796"/>
  <c r="L796"/>
  <c r="K796"/>
  <c r="J796"/>
  <c r="I796"/>
  <c r="G796"/>
  <c r="F796"/>
  <c r="E796"/>
  <c r="D796"/>
  <c r="R793"/>
  <c r="Q793"/>
  <c r="P793"/>
  <c r="O793"/>
  <c r="M793"/>
  <c r="K793"/>
  <c r="J793"/>
  <c r="I793"/>
  <c r="G793"/>
  <c r="F793"/>
  <c r="E793"/>
  <c r="R772"/>
  <c r="Q772"/>
  <c r="P772"/>
  <c r="O772"/>
  <c r="N772"/>
  <c r="M772"/>
  <c r="K772"/>
  <c r="J772"/>
  <c r="I772"/>
  <c r="G772"/>
  <c r="F772"/>
  <c r="E772"/>
  <c r="R769"/>
  <c r="Q769"/>
  <c r="P769"/>
  <c r="O769"/>
  <c r="N769"/>
  <c r="M769"/>
  <c r="L769"/>
  <c r="K769"/>
  <c r="J769"/>
  <c r="I769"/>
  <c r="H769"/>
  <c r="G769"/>
  <c r="F769"/>
  <c r="E769"/>
  <c r="D769"/>
  <c r="R765"/>
  <c r="Q765"/>
  <c r="P765"/>
  <c r="O765"/>
  <c r="N765"/>
  <c r="M765"/>
  <c r="L765"/>
  <c r="K765"/>
  <c r="J765"/>
  <c r="I765"/>
  <c r="H765"/>
  <c r="G765"/>
  <c r="F765"/>
  <c r="E765"/>
  <c r="D765"/>
  <c r="R751"/>
  <c r="Q751"/>
  <c r="P751"/>
  <c r="O751"/>
  <c r="N751"/>
  <c r="M751"/>
  <c r="L751"/>
  <c r="K751"/>
  <c r="J751"/>
  <c r="I751"/>
  <c r="H751"/>
  <c r="G751"/>
  <c r="F751"/>
  <c r="E751"/>
  <c r="D751"/>
  <c r="R749"/>
  <c r="Q749"/>
  <c r="P749"/>
  <c r="O749"/>
  <c r="N749"/>
  <c r="M749"/>
  <c r="L749"/>
  <c r="K749"/>
  <c r="J749"/>
  <c r="I749"/>
  <c r="H749"/>
  <c r="G749"/>
  <c r="F749"/>
  <c r="E749"/>
  <c r="D749"/>
  <c r="R747"/>
  <c r="Q747"/>
  <c r="P747"/>
  <c r="O747"/>
  <c r="N747"/>
  <c r="M747"/>
  <c r="L747"/>
  <c r="K747"/>
  <c r="J747"/>
  <c r="I747"/>
  <c r="H747"/>
  <c r="G747"/>
  <c r="F747"/>
  <c r="E747"/>
  <c r="D747"/>
  <c r="R743"/>
  <c r="Q743"/>
  <c r="P743"/>
  <c r="O743"/>
  <c r="N743"/>
  <c r="M743"/>
  <c r="L743"/>
  <c r="K743"/>
  <c r="J743"/>
  <c r="I743"/>
  <c r="G743"/>
  <c r="F743"/>
  <c r="E743"/>
  <c r="D743"/>
  <c r="R741"/>
  <c r="Q741"/>
  <c r="P741"/>
  <c r="O741"/>
  <c r="N741"/>
  <c r="M741"/>
  <c r="L741"/>
  <c r="K741"/>
  <c r="J741"/>
  <c r="I741"/>
  <c r="H741"/>
  <c r="G741"/>
  <c r="F741"/>
  <c r="E741"/>
  <c r="D741"/>
  <c r="R737"/>
  <c r="Q737"/>
  <c r="P737"/>
  <c r="O737"/>
  <c r="N737"/>
  <c r="M737"/>
  <c r="K737"/>
  <c r="J737"/>
  <c r="I737"/>
  <c r="G737"/>
  <c r="F737"/>
  <c r="E737"/>
  <c r="D737"/>
  <c r="R735"/>
  <c r="Q735"/>
  <c r="P735"/>
  <c r="O735"/>
  <c r="N735"/>
  <c r="M735"/>
  <c r="L735"/>
  <c r="K735"/>
  <c r="J735"/>
  <c r="I735"/>
  <c r="H735"/>
  <c r="G735"/>
  <c r="F735"/>
  <c r="E735"/>
  <c r="D735"/>
  <c r="R725"/>
  <c r="Q725"/>
  <c r="P725"/>
  <c r="O725"/>
  <c r="N725"/>
  <c r="M725"/>
  <c r="L725"/>
  <c r="K725"/>
  <c r="J725"/>
  <c r="I725"/>
  <c r="G725"/>
  <c r="F725"/>
  <c r="E725"/>
  <c r="D725"/>
  <c r="R722"/>
  <c r="Q722"/>
  <c r="P722"/>
  <c r="O722"/>
  <c r="N722"/>
  <c r="M722"/>
  <c r="L722"/>
  <c r="K722"/>
  <c r="J722"/>
  <c r="I722"/>
  <c r="H722"/>
  <c r="G722"/>
  <c r="F722"/>
  <c r="E722"/>
  <c r="D722"/>
  <c r="R718"/>
  <c r="Q718"/>
  <c r="P718"/>
  <c r="O718"/>
  <c r="N718"/>
  <c r="M718"/>
  <c r="K718"/>
  <c r="J718"/>
  <c r="I718"/>
  <c r="G718"/>
  <c r="F718"/>
  <c r="E718"/>
  <c r="D718"/>
  <c r="R510"/>
  <c r="Q510"/>
  <c r="P510"/>
  <c r="O510"/>
  <c r="N510"/>
  <c r="M510"/>
  <c r="K510"/>
  <c r="J510"/>
  <c r="I510"/>
  <c r="G510"/>
  <c r="F510"/>
  <c r="E510"/>
  <c r="R508"/>
  <c r="Q508"/>
  <c r="P508"/>
  <c r="O508"/>
  <c r="N508"/>
  <c r="M508"/>
  <c r="L508"/>
  <c r="K508"/>
  <c r="J508"/>
  <c r="I508"/>
  <c r="H508"/>
  <c r="G508"/>
  <c r="F508"/>
  <c r="E508"/>
  <c r="D508"/>
  <c r="R505"/>
  <c r="Q505"/>
  <c r="P505"/>
  <c r="O505"/>
  <c r="N505"/>
  <c r="M505"/>
  <c r="L505"/>
  <c r="K505"/>
  <c r="J505"/>
  <c r="I505"/>
  <c r="H505"/>
  <c r="G505"/>
  <c r="F505"/>
  <c r="E505"/>
  <c r="D505"/>
  <c r="R503"/>
  <c r="Q503"/>
  <c r="P503"/>
  <c r="O503"/>
  <c r="N503"/>
  <c r="M503"/>
  <c r="L503"/>
  <c r="K503"/>
  <c r="J503"/>
  <c r="I503"/>
  <c r="H503"/>
  <c r="G503"/>
  <c r="F503"/>
  <c r="E503"/>
  <c r="D503"/>
  <c r="R488"/>
  <c r="Q488"/>
  <c r="P488"/>
  <c r="O488"/>
  <c r="N488"/>
  <c r="M488"/>
  <c r="K488"/>
  <c r="J488"/>
  <c r="I488"/>
  <c r="G488"/>
  <c r="F488"/>
  <c r="E488"/>
  <c r="D488"/>
  <c r="R486"/>
  <c r="Q486"/>
  <c r="P486"/>
  <c r="O486"/>
  <c r="N486"/>
  <c r="M486"/>
  <c r="L486"/>
  <c r="K486"/>
  <c r="J486"/>
  <c r="I486"/>
  <c r="H486"/>
  <c r="G486"/>
  <c r="F486"/>
  <c r="E486"/>
  <c r="D486"/>
  <c r="R484"/>
  <c r="Q484"/>
  <c r="P484"/>
  <c r="O484"/>
  <c r="N484"/>
  <c r="M484"/>
  <c r="K484"/>
  <c r="J484"/>
  <c r="I484"/>
  <c r="G484"/>
  <c r="F484"/>
  <c r="E484"/>
  <c r="D484"/>
  <c r="R475"/>
  <c r="Q475"/>
  <c r="P475"/>
  <c r="O475"/>
  <c r="N475"/>
  <c r="M475"/>
  <c r="K475"/>
  <c r="J475"/>
  <c r="I475"/>
  <c r="G475"/>
  <c r="F475"/>
  <c r="E475"/>
  <c r="D475"/>
  <c r="R467"/>
  <c r="Q467"/>
  <c r="P467"/>
  <c r="O467"/>
  <c r="N467"/>
  <c r="M467"/>
  <c r="K467"/>
  <c r="J467"/>
  <c r="I467"/>
  <c r="G467"/>
  <c r="F467"/>
  <c r="E467"/>
  <c r="D467"/>
  <c r="R465"/>
  <c r="Q465"/>
  <c r="P465"/>
  <c r="O465"/>
  <c r="N465"/>
  <c r="M465"/>
  <c r="L465"/>
  <c r="K465"/>
  <c r="J465"/>
  <c r="I465"/>
  <c r="H465"/>
  <c r="G465"/>
  <c r="F465"/>
  <c r="E465"/>
  <c r="D465"/>
  <c r="R445"/>
  <c r="Q445"/>
  <c r="K445"/>
  <c r="I445"/>
  <c r="G445"/>
  <c r="F445"/>
  <c r="E445"/>
  <c r="D445"/>
  <c r="R443"/>
  <c r="Q443"/>
  <c r="P443"/>
  <c r="O443"/>
  <c r="N443"/>
  <c r="M443"/>
  <c r="L443"/>
  <c r="K443"/>
  <c r="J443"/>
  <c r="I443"/>
  <c r="H443"/>
  <c r="G443"/>
  <c r="F443"/>
  <c r="E443"/>
  <c r="D443"/>
  <c r="R436"/>
  <c r="Q436"/>
  <c r="P436"/>
  <c r="O436"/>
  <c r="N436"/>
  <c r="M436"/>
  <c r="L436"/>
  <c r="K436"/>
  <c r="J436"/>
  <c r="I436"/>
  <c r="H436"/>
  <c r="G436"/>
  <c r="F436"/>
  <c r="E436"/>
  <c r="D436"/>
  <c r="R433"/>
  <c r="Q433"/>
  <c r="P433"/>
  <c r="O433"/>
  <c r="N433"/>
  <c r="M433"/>
  <c r="L433"/>
  <c r="K433"/>
  <c r="J433"/>
  <c r="I433"/>
  <c r="H433"/>
  <c r="G433"/>
  <c r="F433"/>
  <c r="E433"/>
  <c r="D433"/>
  <c r="R430"/>
  <c r="Q430"/>
  <c r="P430"/>
  <c r="O430"/>
  <c r="N430"/>
  <c r="M430"/>
  <c r="L430"/>
  <c r="K430"/>
  <c r="J430"/>
  <c r="I430"/>
  <c r="G430"/>
  <c r="F430"/>
  <c r="E430"/>
  <c r="D430"/>
  <c r="R426"/>
  <c r="Q426"/>
  <c r="P426"/>
  <c r="O426"/>
  <c r="N426"/>
  <c r="M426"/>
  <c r="L426"/>
  <c r="K426"/>
  <c r="J426"/>
  <c r="I426"/>
  <c r="G426"/>
  <c r="F426"/>
  <c r="E426"/>
  <c r="D426"/>
  <c r="R423"/>
  <c r="Q423"/>
  <c r="P423"/>
  <c r="O423"/>
  <c r="N423"/>
  <c r="M423"/>
  <c r="L423"/>
  <c r="K423"/>
  <c r="J423"/>
  <c r="I423"/>
  <c r="H423"/>
  <c r="G423"/>
  <c r="F423"/>
  <c r="E423"/>
  <c r="D423"/>
  <c r="R421"/>
  <c r="Q421"/>
  <c r="P421"/>
  <c r="O421"/>
  <c r="N421"/>
  <c r="M421"/>
  <c r="L421"/>
  <c r="K421"/>
  <c r="J421"/>
  <c r="I421"/>
  <c r="H421"/>
  <c r="G421"/>
  <c r="F421"/>
  <c r="E421"/>
  <c r="D421"/>
  <c r="R419"/>
  <c r="Q419"/>
  <c r="P419"/>
  <c r="O419"/>
  <c r="N419"/>
  <c r="M419"/>
  <c r="L419"/>
  <c r="K419"/>
  <c r="J419"/>
  <c r="I419"/>
  <c r="H419"/>
  <c r="G419"/>
  <c r="F419"/>
  <c r="E419"/>
  <c r="D419"/>
  <c r="R416"/>
  <c r="Q416"/>
  <c r="P416"/>
  <c r="O416"/>
  <c r="N416"/>
  <c r="M416"/>
  <c r="L416"/>
  <c r="K416"/>
  <c r="J416"/>
  <c r="I416"/>
  <c r="H416"/>
  <c r="G416"/>
  <c r="F416"/>
  <c r="E416"/>
  <c r="D416"/>
  <c r="R414"/>
  <c r="Q414"/>
  <c r="P414"/>
  <c r="O414"/>
  <c r="N414"/>
  <c r="M414"/>
  <c r="L414"/>
  <c r="K414"/>
  <c r="J414"/>
  <c r="I414"/>
  <c r="H414"/>
  <c r="G414"/>
  <c r="F414"/>
  <c r="E414"/>
  <c r="D414"/>
  <c r="R408"/>
  <c r="Q408"/>
  <c r="P408"/>
  <c r="O408"/>
  <c r="N408"/>
  <c r="M408"/>
  <c r="L408"/>
  <c r="K408"/>
  <c r="J408"/>
  <c r="I408"/>
  <c r="H408"/>
  <c r="G408"/>
  <c r="F408"/>
  <c r="E408"/>
  <c r="D408"/>
  <c r="R404"/>
  <c r="Q404"/>
  <c r="P404"/>
  <c r="O404"/>
  <c r="N404"/>
  <c r="M404"/>
  <c r="L404"/>
  <c r="K404"/>
  <c r="J404"/>
  <c r="I404"/>
  <c r="H404"/>
  <c r="G404"/>
  <c r="F404"/>
  <c r="E404"/>
  <c r="D404"/>
  <c r="R402"/>
  <c r="Q402"/>
  <c r="P402"/>
  <c r="O402"/>
  <c r="N402"/>
  <c r="M402"/>
  <c r="L402"/>
  <c r="K402"/>
  <c r="J402"/>
  <c r="I402"/>
  <c r="H402"/>
  <c r="G402"/>
  <c r="F402"/>
  <c r="E402"/>
  <c r="D402"/>
  <c r="R399"/>
  <c r="Q399"/>
  <c r="P399"/>
  <c r="O399"/>
  <c r="N399"/>
  <c r="M399"/>
  <c r="L399"/>
  <c r="K399"/>
  <c r="J399"/>
  <c r="I399"/>
  <c r="H399"/>
  <c r="G399"/>
  <c r="F399"/>
  <c r="E399"/>
  <c r="D399"/>
  <c r="R397"/>
  <c r="Q397"/>
  <c r="P397"/>
  <c r="O397"/>
  <c r="N397"/>
  <c r="M397"/>
  <c r="L397"/>
  <c r="K397"/>
  <c r="J397"/>
  <c r="I397"/>
  <c r="H397"/>
  <c r="G397"/>
  <c r="F397"/>
  <c r="E397"/>
  <c r="D397"/>
  <c r="R393"/>
  <c r="Q393"/>
  <c r="P393"/>
  <c r="O393"/>
  <c r="N393"/>
  <c r="M393"/>
  <c r="L393"/>
  <c r="K393"/>
  <c r="J393"/>
  <c r="I393"/>
  <c r="H393"/>
  <c r="G393"/>
  <c r="F393"/>
  <c r="E393"/>
  <c r="D393"/>
  <c r="R391"/>
  <c r="Q391"/>
  <c r="P391"/>
  <c r="O391"/>
  <c r="N391"/>
  <c r="M391"/>
  <c r="L391"/>
  <c r="K391"/>
  <c r="J391"/>
  <c r="I391"/>
  <c r="H391"/>
  <c r="G391"/>
  <c r="F391"/>
  <c r="E391"/>
  <c r="D391"/>
  <c r="R386"/>
  <c r="Q386"/>
  <c r="P386"/>
  <c r="O386"/>
  <c r="N386"/>
  <c r="M386"/>
  <c r="L386"/>
  <c r="K386"/>
  <c r="J386"/>
  <c r="I386"/>
  <c r="H386"/>
  <c r="G386"/>
  <c r="F386"/>
  <c r="E386"/>
  <c r="D386"/>
  <c r="R384"/>
  <c r="Q384"/>
  <c r="P384"/>
  <c r="O384"/>
  <c r="N384"/>
  <c r="M384"/>
  <c r="L384"/>
  <c r="K384"/>
  <c r="J384"/>
  <c r="I384"/>
  <c r="H384"/>
  <c r="G384"/>
  <c r="F384"/>
  <c r="E384"/>
  <c r="D384"/>
  <c r="R363"/>
  <c r="R359" s="1"/>
  <c r="Q363"/>
  <c r="P363"/>
  <c r="O363"/>
  <c r="N363"/>
  <c r="M363"/>
  <c r="L363"/>
  <c r="K363"/>
  <c r="J363"/>
  <c r="I363"/>
  <c r="G363"/>
  <c r="E363"/>
  <c r="D363"/>
  <c r="R360"/>
  <c r="Q360"/>
  <c r="P360"/>
  <c r="O360"/>
  <c r="N360"/>
  <c r="M360"/>
  <c r="L360"/>
  <c r="K360"/>
  <c r="J360"/>
  <c r="I360"/>
  <c r="I359"/>
  <c r="H360"/>
  <c r="G360"/>
  <c r="F360"/>
  <c r="E360"/>
  <c r="D360"/>
  <c r="R342"/>
  <c r="Q342"/>
  <c r="P342"/>
  <c r="O342"/>
  <c r="N342"/>
  <c r="M342"/>
  <c r="K342"/>
  <c r="J342"/>
  <c r="I342"/>
  <c r="H342"/>
  <c r="G342"/>
  <c r="F342"/>
  <c r="E342"/>
  <c r="D342"/>
  <c r="R340"/>
  <c r="Q340"/>
  <c r="P340"/>
  <c r="O340"/>
  <c r="N340"/>
  <c r="M340"/>
  <c r="L340"/>
  <c r="K340"/>
  <c r="J340"/>
  <c r="I340"/>
  <c r="G340"/>
  <c r="F340"/>
  <c r="E340"/>
  <c r="D340"/>
  <c r="R338"/>
  <c r="Q338"/>
  <c r="P338"/>
  <c r="O338"/>
  <c r="N338"/>
  <c r="M338"/>
  <c r="L338"/>
  <c r="K338"/>
  <c r="J338"/>
  <c r="I338"/>
  <c r="H338"/>
  <c r="G338"/>
  <c r="F338"/>
  <c r="E338"/>
  <c r="D338"/>
  <c r="R336"/>
  <c r="Q336"/>
  <c r="P336"/>
  <c r="O336"/>
  <c r="N336"/>
  <c r="M336"/>
  <c r="L336"/>
  <c r="K336"/>
  <c r="J336"/>
  <c r="I336"/>
  <c r="H336"/>
  <c r="G336"/>
  <c r="F336"/>
  <c r="E336"/>
  <c r="D336"/>
  <c r="R334"/>
  <c r="Q334"/>
  <c r="P334"/>
  <c r="O334"/>
  <c r="N334"/>
  <c r="M334"/>
  <c r="L334"/>
  <c r="K334"/>
  <c r="J334"/>
  <c r="I334"/>
  <c r="H334"/>
  <c r="G334"/>
  <c r="F334"/>
  <c r="E334"/>
  <c r="D334"/>
  <c r="R331"/>
  <c r="Q331"/>
  <c r="P331"/>
  <c r="O331"/>
  <c r="N331"/>
  <c r="M331"/>
  <c r="L331"/>
  <c r="K331"/>
  <c r="J331"/>
  <c r="I331"/>
  <c r="H331"/>
  <c r="G331"/>
  <c r="F331"/>
  <c r="E331"/>
  <c r="D331"/>
  <c r="R329"/>
  <c r="Q329"/>
  <c r="P329"/>
  <c r="O329"/>
  <c r="N329"/>
  <c r="M329"/>
  <c r="K329"/>
  <c r="J329"/>
  <c r="I329"/>
  <c r="G329"/>
  <c r="F329"/>
  <c r="E329"/>
  <c r="D329"/>
  <c r="R327"/>
  <c r="Q327"/>
  <c r="P327"/>
  <c r="O327"/>
  <c r="N327"/>
  <c r="M327"/>
  <c r="L327"/>
  <c r="K327"/>
  <c r="J327"/>
  <c r="I327"/>
  <c r="H327"/>
  <c r="G327"/>
  <c r="F327"/>
  <c r="E327"/>
  <c r="D327"/>
  <c r="R323"/>
  <c r="Q323"/>
  <c r="P323"/>
  <c r="O323"/>
  <c r="N323"/>
  <c r="M323"/>
  <c r="K323"/>
  <c r="J323"/>
  <c r="I323"/>
  <c r="G323"/>
  <c r="F323"/>
  <c r="E323"/>
  <c r="D323"/>
  <c r="R319"/>
  <c r="Q319"/>
  <c r="P319"/>
  <c r="O319"/>
  <c r="N319"/>
  <c r="M319"/>
  <c r="L319"/>
  <c r="K319"/>
  <c r="J319"/>
  <c r="I319"/>
  <c r="H319"/>
  <c r="G319"/>
  <c r="F319"/>
  <c r="E319"/>
  <c r="D319"/>
  <c r="R316"/>
  <c r="Q316"/>
  <c r="P316"/>
  <c r="O316"/>
  <c r="N316"/>
  <c r="M316"/>
  <c r="K316"/>
  <c r="J316"/>
  <c r="I316"/>
  <c r="G316"/>
  <c r="F316"/>
  <c r="E316"/>
  <c r="D316"/>
  <c r="R314"/>
  <c r="Q314"/>
  <c r="P314"/>
  <c r="O314"/>
  <c r="N314"/>
  <c r="M314"/>
  <c r="L314"/>
  <c r="K314"/>
  <c r="J314"/>
  <c r="I314"/>
  <c r="H314"/>
  <c r="G314"/>
  <c r="F314"/>
  <c r="E314"/>
  <c r="D314"/>
  <c r="R309"/>
  <c r="Q309"/>
  <c r="P309"/>
  <c r="O309"/>
  <c r="N309"/>
  <c r="M309"/>
  <c r="L309"/>
  <c r="K309"/>
  <c r="J309"/>
  <c r="I309"/>
  <c r="H309"/>
  <c r="G309"/>
  <c r="F309"/>
  <c r="E309"/>
  <c r="D309"/>
  <c r="R138"/>
  <c r="Q138"/>
  <c r="P138"/>
  <c r="O138"/>
  <c r="N138"/>
  <c r="M138"/>
  <c r="K138"/>
  <c r="I138"/>
  <c r="G138"/>
  <c r="E138"/>
  <c r="R136"/>
  <c r="Q136"/>
  <c r="P136"/>
  <c r="O136"/>
  <c r="N136"/>
  <c r="M136"/>
  <c r="L136"/>
  <c r="K136"/>
  <c r="J136"/>
  <c r="I136"/>
  <c r="H136"/>
  <c r="G136"/>
  <c r="F136"/>
  <c r="E136"/>
  <c r="D136"/>
  <c r="R134"/>
  <c r="Q134"/>
  <c r="P134"/>
  <c r="O134"/>
  <c r="N134"/>
  <c r="M134"/>
  <c r="K134"/>
  <c r="J134"/>
  <c r="I134"/>
  <c r="G134"/>
  <c r="F134"/>
  <c r="E134"/>
  <c r="D134"/>
  <c r="R132"/>
  <c r="Q132"/>
  <c r="P132"/>
  <c r="O132"/>
  <c r="N132"/>
  <c r="M132"/>
  <c r="L132"/>
  <c r="K132"/>
  <c r="J132"/>
  <c r="I132"/>
  <c r="G132"/>
  <c r="F132"/>
  <c r="E132"/>
  <c r="D132"/>
  <c r="R122"/>
  <c r="Q122"/>
  <c r="P122"/>
  <c r="O122"/>
  <c r="N122"/>
  <c r="M122"/>
  <c r="K122"/>
  <c r="J122"/>
  <c r="I122"/>
  <c r="G122"/>
  <c r="F122"/>
  <c r="E122"/>
  <c r="D122"/>
  <c r="R114"/>
  <c r="Q114"/>
  <c r="P114"/>
  <c r="O114"/>
  <c r="N114"/>
  <c r="M114"/>
  <c r="L114"/>
  <c r="K114"/>
  <c r="J114"/>
  <c r="I114"/>
  <c r="G114"/>
  <c r="F114"/>
  <c r="E114"/>
  <c r="D114"/>
  <c r="R107"/>
  <c r="Q107"/>
  <c r="P107"/>
  <c r="O107"/>
  <c r="N107"/>
  <c r="M107"/>
  <c r="L107"/>
  <c r="K107"/>
  <c r="J107"/>
  <c r="I107"/>
  <c r="H107"/>
  <c r="G107"/>
  <c r="F107"/>
  <c r="E107"/>
  <c r="D107"/>
  <c r="R104"/>
  <c r="Q104"/>
  <c r="P104"/>
  <c r="O104"/>
  <c r="N104"/>
  <c r="M104"/>
  <c r="L104"/>
  <c r="K104"/>
  <c r="J104"/>
  <c r="I104"/>
  <c r="H104"/>
  <c r="G104"/>
  <c r="F104"/>
  <c r="E104"/>
  <c r="D104"/>
  <c r="R84"/>
  <c r="Q84"/>
  <c r="K84"/>
  <c r="I84"/>
  <c r="G84"/>
  <c r="F84"/>
  <c r="E84"/>
  <c r="D84"/>
  <c r="R82"/>
  <c r="Q82"/>
  <c r="P82"/>
  <c r="O82"/>
  <c r="N82"/>
  <c r="M82"/>
  <c r="L82"/>
  <c r="K82"/>
  <c r="J82"/>
  <c r="I82"/>
  <c r="G82"/>
  <c r="F82"/>
  <c r="E82"/>
  <c r="D82"/>
  <c r="R80"/>
  <c r="Q80"/>
  <c r="P80"/>
  <c r="O80"/>
  <c r="N80"/>
  <c r="M80"/>
  <c r="L80"/>
  <c r="K80"/>
  <c r="J80"/>
  <c r="I80"/>
  <c r="G80"/>
  <c r="F80"/>
  <c r="E80"/>
  <c r="D80"/>
  <c r="R77"/>
  <c r="Q77"/>
  <c r="P77"/>
  <c r="O77"/>
  <c r="N77"/>
  <c r="M77"/>
  <c r="L77"/>
  <c r="K77"/>
  <c r="J77"/>
  <c r="I77"/>
  <c r="H77"/>
  <c r="G77"/>
  <c r="F77"/>
  <c r="E77"/>
  <c r="D77"/>
  <c r="R75"/>
  <c r="Q75"/>
  <c r="P75"/>
  <c r="O75"/>
  <c r="N75"/>
  <c r="M75"/>
  <c r="L75"/>
  <c r="K75"/>
  <c r="J75"/>
  <c r="I75"/>
  <c r="G75"/>
  <c r="F75"/>
  <c r="E75"/>
  <c r="R73"/>
  <c r="Q73"/>
  <c r="P73"/>
  <c r="O73"/>
  <c r="N73"/>
  <c r="M73"/>
  <c r="L73"/>
  <c r="K73"/>
  <c r="J73"/>
  <c r="I73"/>
  <c r="H73"/>
  <c r="G73"/>
  <c r="F73"/>
  <c r="E73"/>
  <c r="D73"/>
  <c r="R70"/>
  <c r="Q70"/>
  <c r="P70"/>
  <c r="O70"/>
  <c r="N70"/>
  <c r="M70"/>
  <c r="L70"/>
  <c r="K70"/>
  <c r="J70"/>
  <c r="I70"/>
  <c r="H70"/>
  <c r="G70"/>
  <c r="F70"/>
  <c r="E70"/>
  <c r="D70"/>
  <c r="R68"/>
  <c r="Q68"/>
  <c r="P68"/>
  <c r="O68"/>
  <c r="N68"/>
  <c r="M68"/>
  <c r="L68"/>
  <c r="K68"/>
  <c r="J68"/>
  <c r="I68"/>
  <c r="H68"/>
  <c r="G68"/>
  <c r="F68"/>
  <c r="E68"/>
  <c r="D68"/>
  <c r="R66"/>
  <c r="Q66"/>
  <c r="P66"/>
  <c r="O66"/>
  <c r="N66"/>
  <c r="M66"/>
  <c r="L66"/>
  <c r="K66"/>
  <c r="J66"/>
  <c r="I66"/>
  <c r="G66"/>
  <c r="F66"/>
  <c r="E66"/>
  <c r="D66"/>
  <c r="R62"/>
  <c r="Q62"/>
  <c r="P62"/>
  <c r="O62"/>
  <c r="N62"/>
  <c r="M62"/>
  <c r="K62"/>
  <c r="J62"/>
  <c r="I62"/>
  <c r="G62"/>
  <c r="F62"/>
  <c r="E62"/>
  <c r="D62"/>
  <c r="R60"/>
  <c r="Q60"/>
  <c r="P60"/>
  <c r="O60"/>
  <c r="N60"/>
  <c r="M60"/>
  <c r="L60"/>
  <c r="K60"/>
  <c r="J60"/>
  <c r="I60"/>
  <c r="H60"/>
  <c r="G60"/>
  <c r="F60"/>
  <c r="E60"/>
  <c r="D60"/>
  <c r="R57"/>
  <c r="Q57"/>
  <c r="P57"/>
  <c r="O57"/>
  <c r="N57"/>
  <c r="M57"/>
  <c r="K57"/>
  <c r="J57"/>
  <c r="I57"/>
  <c r="G57"/>
  <c r="F57"/>
  <c r="E57"/>
  <c r="D57"/>
  <c r="R55"/>
  <c r="Q55"/>
  <c r="P55"/>
  <c r="O55"/>
  <c r="N55"/>
  <c r="M55"/>
  <c r="L55"/>
  <c r="K55"/>
  <c r="J55"/>
  <c r="I55"/>
  <c r="H55"/>
  <c r="G55"/>
  <c r="F55"/>
  <c r="E55"/>
  <c r="D55"/>
  <c r="R53"/>
  <c r="Q53"/>
  <c r="P53"/>
  <c r="O53"/>
  <c r="N53"/>
  <c r="M53"/>
  <c r="L53"/>
  <c r="K53"/>
  <c r="J53"/>
  <c r="I53"/>
  <c r="H53"/>
  <c r="G53"/>
  <c r="F53"/>
  <c r="E53"/>
  <c r="D53"/>
  <c r="R49"/>
  <c r="Q49"/>
  <c r="P49"/>
  <c r="O49"/>
  <c r="N49"/>
  <c r="M49"/>
  <c r="L49"/>
  <c r="K49"/>
  <c r="J49"/>
  <c r="I49"/>
  <c r="G49"/>
  <c r="F49"/>
  <c r="E49"/>
  <c r="D49"/>
  <c r="R45"/>
  <c r="Q45"/>
  <c r="P45"/>
  <c r="O45"/>
  <c r="N45"/>
  <c r="M45"/>
  <c r="L45"/>
  <c r="K45"/>
  <c r="J45"/>
  <c r="I45"/>
  <c r="H45"/>
  <c r="G45"/>
  <c r="F45"/>
  <c r="E45"/>
  <c r="D45"/>
  <c r="R42"/>
  <c r="Q42"/>
  <c r="P42"/>
  <c r="O42"/>
  <c r="N42"/>
  <c r="M42"/>
  <c r="L42"/>
  <c r="K42"/>
  <c r="J42"/>
  <c r="I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7"/>
  <c r="Q37"/>
  <c r="P37"/>
  <c r="O37"/>
  <c r="N37"/>
  <c r="M37"/>
  <c r="L37"/>
  <c r="K37"/>
  <c r="J37"/>
  <c r="I37"/>
  <c r="H37"/>
  <c r="G37"/>
  <c r="F37"/>
  <c r="E37"/>
  <c r="D37"/>
  <c r="R35"/>
  <c r="Q35"/>
  <c r="P35"/>
  <c r="O35"/>
  <c r="N35"/>
  <c r="M35"/>
  <c r="L35"/>
  <c r="K35"/>
  <c r="J35"/>
  <c r="I35"/>
  <c r="H35"/>
  <c r="G35"/>
  <c r="F35"/>
  <c r="E35"/>
  <c r="D35"/>
  <c r="R33"/>
  <c r="Q33"/>
  <c r="P33"/>
  <c r="O33"/>
  <c r="N33"/>
  <c r="M33"/>
  <c r="L33"/>
  <c r="K33"/>
  <c r="J33"/>
  <c r="I33"/>
  <c r="G33"/>
  <c r="F33"/>
  <c r="E33"/>
  <c r="D33"/>
  <c r="R31"/>
  <c r="Q31"/>
  <c r="P31"/>
  <c r="O31"/>
  <c r="N31"/>
  <c r="M31"/>
  <c r="L31"/>
  <c r="K31"/>
  <c r="J31"/>
  <c r="I31"/>
  <c r="G31"/>
  <c r="F31"/>
  <c r="E31"/>
  <c r="D31"/>
  <c r="R29"/>
  <c r="Q29"/>
  <c r="P29"/>
  <c r="O29"/>
  <c r="N29"/>
  <c r="M29"/>
  <c r="L29"/>
  <c r="K29"/>
  <c r="J29"/>
  <c r="I29"/>
  <c r="G29"/>
  <c r="F29"/>
  <c r="E29"/>
  <c r="D29"/>
  <c r="R13"/>
  <c r="Q13"/>
  <c r="P13"/>
  <c r="O13"/>
  <c r="N13"/>
  <c r="M13"/>
  <c r="L13"/>
  <c r="K13"/>
  <c r="J13"/>
  <c r="I13"/>
  <c r="G13"/>
  <c r="F13"/>
  <c r="E13"/>
  <c r="D13"/>
  <c r="R10"/>
  <c r="R9" s="1"/>
  <c r="Q10"/>
  <c r="P10"/>
  <c r="O10"/>
  <c r="N10"/>
  <c r="M10"/>
  <c r="L10"/>
  <c r="K10"/>
  <c r="J10"/>
  <c r="I10"/>
  <c r="I9" s="1"/>
  <c r="H10"/>
  <c r="G10"/>
  <c r="F10"/>
  <c r="E10"/>
  <c r="D10"/>
  <c r="L474"/>
  <c r="L467"/>
  <c r="H474"/>
  <c r="H467"/>
  <c r="L446"/>
  <c r="H446"/>
  <c r="F256"/>
  <c r="C256" s="1"/>
  <c r="F237"/>
  <c r="F138" s="1"/>
  <c r="L578"/>
  <c r="D578"/>
  <c r="C578" s="1"/>
  <c r="C551"/>
  <c r="D531"/>
  <c r="C531" s="1"/>
  <c r="C229"/>
  <c r="H188"/>
  <c r="C188"/>
  <c r="H262"/>
  <c r="H133"/>
  <c r="H132" s="1"/>
  <c r="L680"/>
  <c r="H234"/>
  <c r="C234" s="1"/>
  <c r="L226"/>
  <c r="L161"/>
  <c r="H483"/>
  <c r="C483" s="1"/>
  <c r="H481"/>
  <c r="C481" s="1"/>
  <c r="H478"/>
  <c r="C478" s="1"/>
  <c r="H34"/>
  <c r="H33"/>
  <c r="H30"/>
  <c r="C30"/>
  <c r="C29" s="1"/>
  <c r="H29"/>
  <c r="H341"/>
  <c r="C341" s="1"/>
  <c r="C340" s="1"/>
  <c r="S340" s="1"/>
  <c r="C337"/>
  <c r="C336" s="1"/>
  <c r="S336" s="1"/>
  <c r="H746"/>
  <c r="C746" s="1"/>
  <c r="L330"/>
  <c r="H330"/>
  <c r="L740"/>
  <c r="L737"/>
  <c r="H740"/>
  <c r="H737"/>
  <c r="L326"/>
  <c r="C326"/>
  <c r="H326"/>
  <c r="L325"/>
  <c r="H325"/>
  <c r="L324"/>
  <c r="H324"/>
  <c r="C324"/>
  <c r="H731"/>
  <c r="C731"/>
  <c r="H729"/>
  <c r="C729"/>
  <c r="H728"/>
  <c r="H725"/>
  <c r="L318"/>
  <c r="C318"/>
  <c r="H318"/>
  <c r="L317"/>
  <c r="L316" s="1"/>
  <c r="H317"/>
  <c r="L721"/>
  <c r="L718" s="1"/>
  <c r="H721"/>
  <c r="H718" s="1"/>
  <c r="H300"/>
  <c r="C300" s="1"/>
  <c r="L296"/>
  <c r="C296" s="1"/>
  <c r="H294"/>
  <c r="C294" s="1"/>
  <c r="H273"/>
  <c r="C273" s="1"/>
  <c r="L235"/>
  <c r="L179"/>
  <c r="H179"/>
  <c r="C179" s="1"/>
  <c r="H549"/>
  <c r="C549"/>
  <c r="L547"/>
  <c r="H547"/>
  <c r="C547" s="1"/>
  <c r="H546"/>
  <c r="C546" s="1"/>
  <c r="L516"/>
  <c r="C516" s="1"/>
  <c r="H516"/>
  <c r="H142"/>
  <c r="C142" s="1"/>
  <c r="L135"/>
  <c r="L134" s="1"/>
  <c r="H135"/>
  <c r="H134" s="1"/>
  <c r="H499"/>
  <c r="C499" s="1"/>
  <c r="L129"/>
  <c r="C129" s="1"/>
  <c r="L489"/>
  <c r="H489"/>
  <c r="L490"/>
  <c r="H125"/>
  <c r="C125" s="1"/>
  <c r="L124"/>
  <c r="H124"/>
  <c r="H123"/>
  <c r="L483"/>
  <c r="H120"/>
  <c r="H116"/>
  <c r="C116"/>
  <c r="H83"/>
  <c r="H82"/>
  <c r="H81"/>
  <c r="H80"/>
  <c r="H67"/>
  <c r="C67"/>
  <c r="C66" s="1"/>
  <c r="S66" s="1"/>
  <c r="L65"/>
  <c r="L62"/>
  <c r="H64"/>
  <c r="H62"/>
  <c r="H52"/>
  <c r="C52"/>
  <c r="H51"/>
  <c r="C51"/>
  <c r="H50"/>
  <c r="C50" s="1"/>
  <c r="H43"/>
  <c r="C43" s="1"/>
  <c r="H44"/>
  <c r="C44" s="1"/>
  <c r="H28"/>
  <c r="C28" s="1"/>
  <c r="H27"/>
  <c r="C27" s="1"/>
  <c r="H26"/>
  <c r="C26" s="1"/>
  <c r="H25"/>
  <c r="C25" s="1"/>
  <c r="H20"/>
  <c r="H365"/>
  <c r="D248"/>
  <c r="C248" s="1"/>
  <c r="L248"/>
  <c r="D265"/>
  <c r="L265"/>
  <c r="D162"/>
  <c r="D263"/>
  <c r="C263" s="1"/>
  <c r="D262"/>
  <c r="C262" s="1"/>
  <c r="D264"/>
  <c r="C264" s="1"/>
  <c r="C261"/>
  <c r="H305"/>
  <c r="C305" s="1"/>
  <c r="H247"/>
  <c r="C247" s="1"/>
  <c r="H246"/>
  <c r="C246" s="1"/>
  <c r="D190"/>
  <c r="C190" s="1"/>
  <c r="D196"/>
  <c r="C196" s="1"/>
  <c r="D195"/>
  <c r="C195" s="1"/>
  <c r="D194"/>
  <c r="C194" s="1"/>
  <c r="D193"/>
  <c r="C193" s="1"/>
  <c r="D192"/>
  <c r="C192" s="1"/>
  <c r="D235"/>
  <c r="D285"/>
  <c r="C285" s="1"/>
  <c r="D284"/>
  <c r="C284" s="1"/>
  <c r="D253"/>
  <c r="C253" s="1"/>
  <c r="D240"/>
  <c r="C240" s="1"/>
  <c r="D239"/>
  <c r="C239" s="1"/>
  <c r="D238"/>
  <c r="C238" s="1"/>
  <c r="D242"/>
  <c r="C242" s="1"/>
  <c r="D232"/>
  <c r="C232" s="1"/>
  <c r="D231"/>
  <c r="C231" s="1"/>
  <c r="D225"/>
  <c r="C225" s="1"/>
  <c r="D217"/>
  <c r="C217" s="1"/>
  <c r="D197"/>
  <c r="C197" s="1"/>
  <c r="D210"/>
  <c r="C210" s="1"/>
  <c r="D209"/>
  <c r="C209" s="1"/>
  <c r="D208"/>
  <c r="C208" s="1"/>
  <c r="D207"/>
  <c r="C207" s="1"/>
  <c r="D205"/>
  <c r="C205" s="1"/>
  <c r="D202"/>
  <c r="C202" s="1"/>
  <c r="D201"/>
  <c r="C201" s="1"/>
  <c r="D174"/>
  <c r="C174" s="1"/>
  <c r="H165"/>
  <c r="H166"/>
  <c r="C166" s="1"/>
  <c r="H701"/>
  <c r="C701" s="1"/>
  <c r="H290"/>
  <c r="C290" s="1"/>
  <c r="J218"/>
  <c r="C218" s="1"/>
  <c r="H289"/>
  <c r="L289"/>
  <c r="C289" s="1"/>
  <c r="D289"/>
  <c r="D287"/>
  <c r="C287" s="1"/>
  <c r="D286"/>
  <c r="C286" s="1"/>
  <c r="D230"/>
  <c r="C230" s="1"/>
  <c r="H297"/>
  <c r="C297" s="1"/>
  <c r="H274"/>
  <c r="C274" s="1"/>
  <c r="H168"/>
  <c r="H167"/>
  <c r="C167" s="1"/>
  <c r="L303"/>
  <c r="C303" s="1"/>
  <c r="D226"/>
  <c r="C635"/>
  <c r="C592"/>
  <c r="C617"/>
  <c r="C422"/>
  <c r="C421"/>
  <c r="C150"/>
  <c r="C515"/>
  <c r="C517"/>
  <c r="C539"/>
  <c r="C519"/>
  <c r="C598"/>
  <c r="C597"/>
  <c r="C558"/>
  <c r="C528"/>
  <c r="C526"/>
  <c r="C518"/>
  <c r="C36"/>
  <c r="C35" s="1"/>
  <c r="S35" s="1"/>
  <c r="C56"/>
  <c r="C55"/>
  <c r="S55" s="1"/>
  <c r="C752"/>
  <c r="C672"/>
  <c r="C679"/>
  <c r="C533"/>
  <c r="C532"/>
  <c r="C536"/>
  <c r="C588"/>
  <c r="C587"/>
  <c r="C523"/>
  <c r="C522"/>
  <c r="C715"/>
  <c r="C714"/>
  <c r="C691"/>
  <c r="H680"/>
  <c r="C553"/>
  <c r="C552"/>
  <c r="C554"/>
  <c r="C555"/>
  <c r="C500"/>
  <c r="C472"/>
  <c r="C471"/>
  <c r="C468"/>
  <c r="C466"/>
  <c r="C465" s="1"/>
  <c r="P452"/>
  <c r="N452"/>
  <c r="M452"/>
  <c r="L452"/>
  <c r="H452"/>
  <c r="C452" s="1"/>
  <c r="P451"/>
  <c r="N451"/>
  <c r="M451"/>
  <c r="L451"/>
  <c r="H451"/>
  <c r="L448"/>
  <c r="J448"/>
  <c r="H448"/>
  <c r="L450"/>
  <c r="J450"/>
  <c r="H450"/>
  <c r="C394"/>
  <c r="C92"/>
  <c r="C16"/>
  <c r="C367"/>
  <c r="C227"/>
  <c r="C301"/>
  <c r="C270"/>
  <c r="C258"/>
  <c r="C74"/>
  <c r="C73"/>
  <c r="S73" s="1"/>
  <c r="C211"/>
  <c r="L355"/>
  <c r="C355" s="1"/>
  <c r="L353"/>
  <c r="C141"/>
  <c r="C71"/>
  <c r="C69"/>
  <c r="C68" s="1"/>
  <c r="C126"/>
  <c r="C137"/>
  <c r="C136" s="1"/>
  <c r="S136" s="1"/>
  <c r="C113"/>
  <c r="C112"/>
  <c r="C110"/>
  <c r="C85"/>
  <c r="C220"/>
  <c r="C268"/>
  <c r="C228"/>
  <c r="C269"/>
  <c r="C257"/>
  <c r="C177"/>
  <c r="C233"/>
  <c r="C176"/>
  <c r="C356"/>
  <c r="C354"/>
  <c r="C282"/>
  <c r="C280"/>
  <c r="C275"/>
  <c r="C224"/>
  <c r="C103"/>
  <c r="C252"/>
  <c r="C149"/>
  <c r="C148"/>
  <c r="C147"/>
  <c r="C245"/>
  <c r="C221"/>
  <c r="C259"/>
  <c r="C271"/>
  <c r="C22"/>
  <c r="C310"/>
  <c r="C311"/>
  <c r="C312"/>
  <c r="C313"/>
  <c r="J187"/>
  <c r="L187"/>
  <c r="H187"/>
  <c r="C267"/>
  <c r="C831"/>
  <c r="C830" s="1"/>
  <c r="S830" s="1"/>
  <c r="C302"/>
  <c r="C293"/>
  <c r="L511"/>
  <c r="D511"/>
  <c r="D510"/>
  <c r="L634"/>
  <c r="H634"/>
  <c r="D634"/>
  <c r="C634"/>
  <c r="D599"/>
  <c r="C599"/>
  <c r="L913"/>
  <c r="D913"/>
  <c r="D887" s="1"/>
  <c r="L889"/>
  <c r="C889" s="1"/>
  <c r="H427"/>
  <c r="C427" s="1"/>
  <c r="L485"/>
  <c r="L484"/>
  <c r="H485"/>
  <c r="H484"/>
  <c r="L482"/>
  <c r="C482"/>
  <c r="H482"/>
  <c r="N795"/>
  <c r="N793" s="1"/>
  <c r="L795"/>
  <c r="L793" s="1"/>
  <c r="H795"/>
  <c r="H793" s="1"/>
  <c r="D795"/>
  <c r="D793" s="1"/>
  <c r="L778"/>
  <c r="L772" s="1"/>
  <c r="H778"/>
  <c r="F381"/>
  <c r="H785"/>
  <c r="C785" s="1"/>
  <c r="D777"/>
  <c r="D772" s="1"/>
  <c r="H773"/>
  <c r="H432"/>
  <c r="C432"/>
  <c r="L1084"/>
  <c r="H1084"/>
  <c r="H32"/>
  <c r="H31" s="1"/>
  <c r="H799"/>
  <c r="C810"/>
  <c r="H535"/>
  <c r="C535" s="1"/>
  <c r="L954"/>
  <c r="H954"/>
  <c r="F1046"/>
  <c r="F887" s="1"/>
  <c r="L58"/>
  <c r="H58"/>
  <c r="H744"/>
  <c r="C744" s="1"/>
  <c r="H745"/>
  <c r="C745" s="1"/>
  <c r="H76"/>
  <c r="H75" s="1"/>
  <c r="D76"/>
  <c r="L905"/>
  <c r="H905"/>
  <c r="L545"/>
  <c r="H545"/>
  <c r="C504"/>
  <c r="C503" s="1"/>
  <c r="C379"/>
  <c r="C792"/>
  <c r="C390"/>
  <c r="C389"/>
  <c r="C797"/>
  <c r="C387"/>
  <c r="C442"/>
  <c r="C441"/>
  <c r="C440"/>
  <c r="C502"/>
  <c r="C501"/>
  <c r="C332"/>
  <c r="C1069"/>
  <c r="C1068"/>
  <c r="C1080"/>
  <c r="C1079" s="1"/>
  <c r="S1079" s="1"/>
  <c r="C813"/>
  <c r="C812" s="1"/>
  <c r="S812" s="1"/>
  <c r="C724"/>
  <c r="C723"/>
  <c r="H520"/>
  <c r="C520" s="1"/>
  <c r="C717"/>
  <c r="C716"/>
  <c r="C713"/>
  <c r="C712"/>
  <c r="C711"/>
  <c r="C710"/>
  <c r="C709"/>
  <c r="C708"/>
  <c r="C707"/>
  <c r="C706"/>
  <c r="C705"/>
  <c r="C704"/>
  <c r="C703"/>
  <c r="C702"/>
  <c r="C700"/>
  <c r="C699"/>
  <c r="C698"/>
  <c r="C697"/>
  <c r="C696"/>
  <c r="C695"/>
  <c r="C694"/>
  <c r="C693"/>
  <c r="C692"/>
  <c r="C689"/>
  <c r="C690"/>
  <c r="C688"/>
  <c r="C687"/>
  <c r="C686"/>
  <c r="C685"/>
  <c r="C684"/>
  <c r="C683"/>
  <c r="C682"/>
  <c r="C681"/>
  <c r="C678"/>
  <c r="C677"/>
  <c r="C676"/>
  <c r="C675"/>
  <c r="C674"/>
  <c r="C673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48"/>
  <c r="C650"/>
  <c r="C649"/>
  <c r="C645"/>
  <c r="C644"/>
  <c r="C643"/>
  <c r="C642"/>
  <c r="C641"/>
  <c r="C640"/>
  <c r="C639"/>
  <c r="C638"/>
  <c r="C637"/>
  <c r="C636"/>
  <c r="C633"/>
  <c r="C632"/>
  <c r="C631"/>
  <c r="C629"/>
  <c r="C628"/>
  <c r="C627"/>
  <c r="C626"/>
  <c r="C625"/>
  <c r="C630"/>
  <c r="C624"/>
  <c r="C623"/>
  <c r="C622"/>
  <c r="C621"/>
  <c r="C620"/>
  <c r="C619"/>
  <c r="C618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6"/>
  <c r="C595"/>
  <c r="C594"/>
  <c r="C593"/>
  <c r="C591"/>
  <c r="C590"/>
  <c r="C589"/>
  <c r="C586"/>
  <c r="C585"/>
  <c r="C584"/>
  <c r="C583"/>
  <c r="C582"/>
  <c r="C581"/>
  <c r="C580"/>
  <c r="C579"/>
  <c r="C577"/>
  <c r="C576"/>
  <c r="C575"/>
  <c r="C574"/>
  <c r="C573"/>
  <c r="C572"/>
  <c r="C571"/>
  <c r="C570"/>
  <c r="C569"/>
  <c r="C568"/>
  <c r="C567"/>
  <c r="C566"/>
  <c r="C565"/>
  <c r="C564"/>
  <c r="C563"/>
  <c r="C562"/>
  <c r="C560"/>
  <c r="C559"/>
  <c r="C557"/>
  <c r="C556"/>
  <c r="C550"/>
  <c r="C548"/>
  <c r="C544"/>
  <c r="C543"/>
  <c r="C542"/>
  <c r="C541"/>
  <c r="C540"/>
  <c r="C538"/>
  <c r="C537"/>
  <c r="C534"/>
  <c r="C530"/>
  <c r="C529"/>
  <c r="C527"/>
  <c r="C525"/>
  <c r="C524"/>
  <c r="C521"/>
  <c r="C514"/>
  <c r="C513"/>
  <c r="C512"/>
  <c r="C1057"/>
  <c r="C1056"/>
  <c r="C308"/>
  <c r="C307"/>
  <c r="C306"/>
  <c r="C304"/>
  <c r="C298"/>
  <c r="C299"/>
  <c r="C295"/>
  <c r="C292"/>
  <c r="C291"/>
  <c r="C288"/>
  <c r="C281"/>
  <c r="C283"/>
  <c r="C279"/>
  <c r="C278"/>
  <c r="C277"/>
  <c r="C276"/>
  <c r="C272"/>
  <c r="C647"/>
  <c r="C646"/>
  <c r="C266"/>
  <c r="C260"/>
  <c r="C255"/>
  <c r="C254"/>
  <c r="C251"/>
  <c r="C250"/>
  <c r="C249"/>
  <c r="C244"/>
  <c r="C243"/>
  <c r="C241"/>
  <c r="C236"/>
  <c r="C223"/>
  <c r="C222"/>
  <c r="C219"/>
  <c r="C216"/>
  <c r="C215"/>
  <c r="C214"/>
  <c r="C213"/>
  <c r="C212"/>
  <c r="C198"/>
  <c r="C206"/>
  <c r="C204"/>
  <c r="C203"/>
  <c r="C200"/>
  <c r="C561"/>
  <c r="C199"/>
  <c r="C191"/>
  <c r="C189"/>
  <c r="C185"/>
  <c r="C184"/>
  <c r="C183"/>
  <c r="C186"/>
  <c r="C182"/>
  <c r="C181"/>
  <c r="C180"/>
  <c r="C178"/>
  <c r="C173"/>
  <c r="C175"/>
  <c r="C171"/>
  <c r="C170"/>
  <c r="C169"/>
  <c r="C164"/>
  <c r="C163"/>
  <c r="C160"/>
  <c r="C159"/>
  <c r="C158"/>
  <c r="C157"/>
  <c r="C156"/>
  <c r="C155"/>
  <c r="C154"/>
  <c r="C153"/>
  <c r="C152"/>
  <c r="C151"/>
  <c r="C146"/>
  <c r="C145"/>
  <c r="C144"/>
  <c r="C143"/>
  <c r="C140"/>
  <c r="C139"/>
  <c r="C1058"/>
  <c r="C1055"/>
  <c r="C1054"/>
  <c r="C1053"/>
  <c r="C1052"/>
  <c r="C1051"/>
  <c r="C1050"/>
  <c r="C1049"/>
  <c r="C1048"/>
  <c r="C1047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2"/>
  <c r="C911"/>
  <c r="C172"/>
  <c r="C910"/>
  <c r="C909"/>
  <c r="C908"/>
  <c r="C907"/>
  <c r="C906"/>
  <c r="C904"/>
  <c r="C903"/>
  <c r="C902"/>
  <c r="C901"/>
  <c r="C900"/>
  <c r="C899"/>
  <c r="C898"/>
  <c r="C897"/>
  <c r="C896"/>
  <c r="C895"/>
  <c r="C894"/>
  <c r="C893"/>
  <c r="C892"/>
  <c r="C891"/>
  <c r="C890"/>
  <c r="C888"/>
  <c r="C11"/>
  <c r="C10"/>
  <c r="C12"/>
  <c r="C794"/>
  <c r="C385"/>
  <c r="C384"/>
  <c r="S384" s="1"/>
  <c r="C14"/>
  <c r="C364"/>
  <c r="C15"/>
  <c r="C774"/>
  <c r="C366"/>
  <c r="C17"/>
  <c r="C18"/>
  <c r="C19"/>
  <c r="C775"/>
  <c r="C368"/>
  <c r="C21"/>
  <c r="C369"/>
  <c r="C776"/>
  <c r="C23"/>
  <c r="C370"/>
  <c r="C371"/>
  <c r="C24"/>
  <c r="C779"/>
  <c r="C372"/>
  <c r="C373"/>
  <c r="C780"/>
  <c r="C374"/>
  <c r="C375"/>
  <c r="C376"/>
  <c r="C781"/>
  <c r="C782"/>
  <c r="C377"/>
  <c r="C783"/>
  <c r="C378"/>
  <c r="C784"/>
  <c r="C380"/>
  <c r="C786"/>
  <c r="C787"/>
  <c r="C788"/>
  <c r="C789"/>
  <c r="C790"/>
  <c r="C791"/>
  <c r="C382"/>
  <c r="C383"/>
  <c r="C798"/>
  <c r="C388"/>
  <c r="C38"/>
  <c r="C37" s="1"/>
  <c r="C801"/>
  <c r="C800"/>
  <c r="C392"/>
  <c r="C391"/>
  <c r="C803"/>
  <c r="C804"/>
  <c r="C802" s="1"/>
  <c r="C40"/>
  <c r="C41"/>
  <c r="C395"/>
  <c r="C393"/>
  <c r="C396"/>
  <c r="C806"/>
  <c r="C805" s="1"/>
  <c r="C807"/>
  <c r="C398"/>
  <c r="C397" s="1"/>
  <c r="S397" s="1"/>
  <c r="C809"/>
  <c r="C808" s="1"/>
  <c r="C811"/>
  <c r="C400"/>
  <c r="C399" s="1"/>
  <c r="C401"/>
  <c r="C403"/>
  <c r="C402" s="1"/>
  <c r="S402" s="1"/>
  <c r="C405"/>
  <c r="C404" s="1"/>
  <c r="C46"/>
  <c r="C47"/>
  <c r="C815"/>
  <c r="C406"/>
  <c r="C48"/>
  <c r="C45" s="1"/>
  <c r="C407"/>
  <c r="C816"/>
  <c r="C409"/>
  <c r="C818"/>
  <c r="C410"/>
  <c r="C819"/>
  <c r="C820"/>
  <c r="C821"/>
  <c r="C822"/>
  <c r="C411"/>
  <c r="C412"/>
  <c r="C413"/>
  <c r="C824"/>
  <c r="C823" s="1"/>
  <c r="C415"/>
  <c r="C414" s="1"/>
  <c r="C826"/>
  <c r="C827"/>
  <c r="C417"/>
  <c r="C59"/>
  <c r="C418"/>
  <c r="C420"/>
  <c r="C419" s="1"/>
  <c r="C829"/>
  <c r="C828"/>
  <c r="C61"/>
  <c r="C60"/>
  <c r="S60" s="1"/>
  <c r="C424"/>
  <c r="C425"/>
  <c r="C833"/>
  <c r="C832"/>
  <c r="S832" s="1"/>
  <c r="C835"/>
  <c r="C834" s="1"/>
  <c r="C63"/>
  <c r="C428"/>
  <c r="C429"/>
  <c r="C431"/>
  <c r="C72"/>
  <c r="C434"/>
  <c r="C433"/>
  <c r="S433" s="1"/>
  <c r="C435"/>
  <c r="C837"/>
  <c r="C836" s="1"/>
  <c r="S836" s="1"/>
  <c r="C437"/>
  <c r="C438"/>
  <c r="C439"/>
  <c r="C78"/>
  <c r="C444"/>
  <c r="C443" s="1"/>
  <c r="C844"/>
  <c r="C843" s="1"/>
  <c r="H86"/>
  <c r="L86"/>
  <c r="H87"/>
  <c r="L87"/>
  <c r="C87" s="1"/>
  <c r="H88"/>
  <c r="C88"/>
  <c r="H89"/>
  <c r="C89"/>
  <c r="L89"/>
  <c r="H90"/>
  <c r="C90" s="1"/>
  <c r="L90"/>
  <c r="H91"/>
  <c r="C91" s="1"/>
  <c r="H93"/>
  <c r="L93"/>
  <c r="M93"/>
  <c r="N93"/>
  <c r="O93"/>
  <c r="P93"/>
  <c r="H95"/>
  <c r="J95"/>
  <c r="L95"/>
  <c r="H94"/>
  <c r="L94"/>
  <c r="M94"/>
  <c r="N94"/>
  <c r="P94"/>
  <c r="H96"/>
  <c r="L96"/>
  <c r="M96"/>
  <c r="N96"/>
  <c r="O96"/>
  <c r="P96"/>
  <c r="H97"/>
  <c r="J97"/>
  <c r="L97"/>
  <c r="M97"/>
  <c r="N97"/>
  <c r="O97"/>
  <c r="P97"/>
  <c r="J98"/>
  <c r="L98"/>
  <c r="C98" s="1"/>
  <c r="H99"/>
  <c r="L99"/>
  <c r="H100"/>
  <c r="L100"/>
  <c r="H101"/>
  <c r="L101"/>
  <c r="M101"/>
  <c r="N101"/>
  <c r="P101"/>
  <c r="H102"/>
  <c r="L102"/>
  <c r="M102"/>
  <c r="N102"/>
  <c r="P102"/>
  <c r="C105"/>
  <c r="C104" s="1"/>
  <c r="S104" s="1"/>
  <c r="C106"/>
  <c r="C108"/>
  <c r="C109"/>
  <c r="C111"/>
  <c r="C115"/>
  <c r="C117"/>
  <c r="C118"/>
  <c r="C119"/>
  <c r="C121"/>
  <c r="C487"/>
  <c r="C486" s="1"/>
  <c r="S486" s="1"/>
  <c r="C871"/>
  <c r="C870"/>
  <c r="S870" s="1"/>
  <c r="C127"/>
  <c r="C873"/>
  <c r="C128"/>
  <c r="C491"/>
  <c r="C492"/>
  <c r="C493"/>
  <c r="C494"/>
  <c r="C495"/>
  <c r="C874"/>
  <c r="C496"/>
  <c r="C498"/>
  <c r="C130"/>
  <c r="C497"/>
  <c r="C875"/>
  <c r="C131"/>
  <c r="C876"/>
  <c r="C877"/>
  <c r="C878"/>
  <c r="C879"/>
  <c r="C880"/>
  <c r="C506"/>
  <c r="C505"/>
  <c r="S505" s="1"/>
  <c r="C507"/>
  <c r="C1060"/>
  <c r="C1059" s="1"/>
  <c r="C719"/>
  <c r="C720"/>
  <c r="C315"/>
  <c r="C314" s="1"/>
  <c r="C1062"/>
  <c r="C1061" s="1"/>
  <c r="C1064"/>
  <c r="C1065"/>
  <c r="C1067"/>
  <c r="C1066" s="1"/>
  <c r="C726"/>
  <c r="C727"/>
  <c r="C1071"/>
  <c r="C1072"/>
  <c r="C320"/>
  <c r="C321"/>
  <c r="C730"/>
  <c r="C322"/>
  <c r="C1073"/>
  <c r="C732"/>
  <c r="C733"/>
  <c r="C734"/>
  <c r="C1082"/>
  <c r="C1081" s="1"/>
  <c r="C742"/>
  <c r="C741" s="1"/>
  <c r="C333"/>
  <c r="C331" s="1"/>
  <c r="C1085"/>
  <c r="C335"/>
  <c r="C334" s="1"/>
  <c r="C339"/>
  <c r="C338" s="1"/>
  <c r="C328"/>
  <c r="C327" s="1"/>
  <c r="C343"/>
  <c r="C344"/>
  <c r="C345"/>
  <c r="C346"/>
  <c r="C347"/>
  <c r="C348"/>
  <c r="C349"/>
  <c r="C350"/>
  <c r="C351"/>
  <c r="C352"/>
  <c r="C766"/>
  <c r="C765" s="1"/>
  <c r="S765" s="1"/>
  <c r="C1100"/>
  <c r="C1099" s="1"/>
  <c r="S1099" s="1"/>
  <c r="C1101"/>
  <c r="C361"/>
  <c r="C360" s="1"/>
  <c r="C362"/>
  <c r="C839"/>
  <c r="C840"/>
  <c r="L447"/>
  <c r="C447" s="1"/>
  <c r="H449"/>
  <c r="J449"/>
  <c r="M449"/>
  <c r="N449"/>
  <c r="P449"/>
  <c r="H453"/>
  <c r="L453"/>
  <c r="H454"/>
  <c r="L454"/>
  <c r="P454"/>
  <c r="H455"/>
  <c r="C455" s="1"/>
  <c r="L455"/>
  <c r="H456"/>
  <c r="J456"/>
  <c r="L456"/>
  <c r="H457"/>
  <c r="C457" s="1"/>
  <c r="L457"/>
  <c r="P457"/>
  <c r="H458"/>
  <c r="L458"/>
  <c r="M458"/>
  <c r="N458"/>
  <c r="P458"/>
  <c r="H459"/>
  <c r="L459"/>
  <c r="H460"/>
  <c r="J460"/>
  <c r="L460"/>
  <c r="C460" s="1"/>
  <c r="H461"/>
  <c r="J461"/>
  <c r="L461"/>
  <c r="M461"/>
  <c r="N461"/>
  <c r="O461"/>
  <c r="P461"/>
  <c r="H462"/>
  <c r="J462"/>
  <c r="L462"/>
  <c r="M462"/>
  <c r="N462"/>
  <c r="O462"/>
  <c r="P462"/>
  <c r="H463"/>
  <c r="C463" s="1"/>
  <c r="H464"/>
  <c r="C464" s="1"/>
  <c r="C469"/>
  <c r="C470"/>
  <c r="C473"/>
  <c r="C476"/>
  <c r="C477"/>
  <c r="C479"/>
  <c r="C480"/>
  <c r="C509"/>
  <c r="C508" s="1"/>
  <c r="S508" s="1"/>
  <c r="C736"/>
  <c r="C735" s="1"/>
  <c r="C738"/>
  <c r="C739"/>
  <c r="C748"/>
  <c r="C747" s="1"/>
  <c r="C750"/>
  <c r="C749" s="1"/>
  <c r="S338" s="1"/>
  <c r="C753"/>
  <c r="C754"/>
  <c r="C755"/>
  <c r="C756"/>
  <c r="C757"/>
  <c r="C758"/>
  <c r="C759"/>
  <c r="C760"/>
  <c r="C761"/>
  <c r="C762"/>
  <c r="C763"/>
  <c r="C764"/>
  <c r="C771"/>
  <c r="C770"/>
  <c r="C769"/>
  <c r="C841"/>
  <c r="C842"/>
  <c r="C79"/>
  <c r="C77"/>
  <c r="H846"/>
  <c r="J846"/>
  <c r="L846"/>
  <c r="M846"/>
  <c r="N846"/>
  <c r="P846"/>
  <c r="H847"/>
  <c r="J847"/>
  <c r="L847"/>
  <c r="M847"/>
  <c r="N847"/>
  <c r="O847"/>
  <c r="P847"/>
  <c r="H848"/>
  <c r="J848"/>
  <c r="L848"/>
  <c r="M848"/>
  <c r="N848"/>
  <c r="O848"/>
  <c r="P848"/>
  <c r="H849"/>
  <c r="J849"/>
  <c r="L849"/>
  <c r="M849"/>
  <c r="N849"/>
  <c r="O849"/>
  <c r="P849"/>
  <c r="H850"/>
  <c r="J850"/>
  <c r="L850"/>
  <c r="M850"/>
  <c r="N850"/>
  <c r="O850"/>
  <c r="P850"/>
  <c r="H851"/>
  <c r="L851"/>
  <c r="M851"/>
  <c r="N851"/>
  <c r="P851"/>
  <c r="H852"/>
  <c r="L852"/>
  <c r="M852"/>
  <c r="N852"/>
  <c r="O852"/>
  <c r="P852"/>
  <c r="H853"/>
  <c r="J853"/>
  <c r="L853"/>
  <c r="M853"/>
  <c r="N853"/>
  <c r="P853"/>
  <c r="C854"/>
  <c r="H855"/>
  <c r="C855"/>
  <c r="H856"/>
  <c r="L856"/>
  <c r="M856"/>
  <c r="N856"/>
  <c r="O856"/>
  <c r="P856"/>
  <c r="H857"/>
  <c r="L857"/>
  <c r="M857"/>
  <c r="N857"/>
  <c r="O857"/>
  <c r="P857"/>
  <c r="H858"/>
  <c r="L858"/>
  <c r="M858"/>
  <c r="N858"/>
  <c r="O858"/>
  <c r="C858" s="1"/>
  <c r="P858"/>
  <c r="H859"/>
  <c r="L859"/>
  <c r="M859"/>
  <c r="N859"/>
  <c r="O859"/>
  <c r="P859"/>
  <c r="H860"/>
  <c r="L860"/>
  <c r="M860"/>
  <c r="N860"/>
  <c r="O860"/>
  <c r="P860"/>
  <c r="C862"/>
  <c r="C863"/>
  <c r="C864"/>
  <c r="C866"/>
  <c r="C867"/>
  <c r="C868"/>
  <c r="C869"/>
  <c r="C882"/>
  <c r="C883"/>
  <c r="C885"/>
  <c r="C886"/>
  <c r="C1075"/>
  <c r="C1076"/>
  <c r="C1078"/>
  <c r="C1077" s="1"/>
  <c r="S1077" s="1"/>
  <c r="C1087"/>
  <c r="C1088"/>
  <c r="C1089"/>
  <c r="C1090"/>
  <c r="C1091"/>
  <c r="C1092"/>
  <c r="C1093"/>
  <c r="C1094"/>
  <c r="C1095"/>
  <c r="C1096"/>
  <c r="C1097"/>
  <c r="C1098"/>
  <c r="C357"/>
  <c r="C54"/>
  <c r="C53"/>
  <c r="S53" s="1"/>
  <c r="C680"/>
  <c r="C237"/>
  <c r="C490"/>
  <c r="C728"/>
  <c r="C353"/>
  <c r="C120"/>
  <c r="C168"/>
  <c r="C83"/>
  <c r="C82" s="1"/>
  <c r="S82" s="1"/>
  <c r="C34"/>
  <c r="C33" s="1"/>
  <c r="N453"/>
  <c r="C65"/>
  <c r="C773"/>
  <c r="C721"/>
  <c r="C161"/>
  <c r="C165"/>
  <c r="H1083"/>
  <c r="C485"/>
  <c r="C484" s="1"/>
  <c r="S484" s="1"/>
  <c r="L475"/>
  <c r="C725"/>
  <c r="C13"/>
  <c r="H114"/>
  <c r="C123"/>
  <c r="C446"/>
  <c r="C795"/>
  <c r="C20"/>
  <c r="C81"/>
  <c r="C80" s="1"/>
  <c r="S80" s="1"/>
  <c r="C133"/>
  <c r="C132" s="1"/>
  <c r="S132" s="1"/>
  <c r="C511"/>
  <c r="C740"/>
  <c r="L57"/>
  <c r="H430"/>
  <c r="H426"/>
  <c r="H323"/>
  <c r="C474"/>
  <c r="C64"/>
  <c r="L1083"/>
  <c r="H66"/>
  <c r="L329"/>
  <c r="C100" l="1"/>
  <c r="S419"/>
  <c r="C817"/>
  <c r="C426"/>
  <c r="H510"/>
  <c r="H138"/>
  <c r="C365"/>
  <c r="H363"/>
  <c r="H359" s="1"/>
  <c r="H488"/>
  <c r="C489"/>
  <c r="C488" s="1"/>
  <c r="L323"/>
  <c r="H743"/>
  <c r="H42"/>
  <c r="C777"/>
  <c r="C861"/>
  <c r="C859"/>
  <c r="C853"/>
  <c r="N845"/>
  <c r="C848"/>
  <c r="O445"/>
  <c r="C838"/>
  <c r="C872"/>
  <c r="C107"/>
  <c r="P84"/>
  <c r="P9" s="1"/>
  <c r="C101"/>
  <c r="O84"/>
  <c r="O9" s="1"/>
  <c r="C96"/>
  <c r="C95"/>
  <c r="C436"/>
  <c r="C825"/>
  <c r="S37"/>
  <c r="C793"/>
  <c r="S793" s="1"/>
  <c r="L887"/>
  <c r="C954"/>
  <c r="H796"/>
  <c r="C799"/>
  <c r="C796" s="1"/>
  <c r="S33" s="1"/>
  <c r="L342"/>
  <c r="C265"/>
  <c r="H13"/>
  <c r="L122"/>
  <c r="L488"/>
  <c r="L359" s="1"/>
  <c r="P100"/>
  <c r="G359"/>
  <c r="E359"/>
  <c r="Q359"/>
  <c r="M84"/>
  <c r="C453"/>
  <c r="P445"/>
  <c r="P359" s="1"/>
  <c r="C449"/>
  <c r="C62"/>
  <c r="C814"/>
  <c r="S45" s="1"/>
  <c r="D75"/>
  <c r="C76"/>
  <c r="C75" s="1"/>
  <c r="S75" s="1"/>
  <c r="H57"/>
  <c r="C58"/>
  <c r="C57" s="1"/>
  <c r="C381"/>
  <c r="F363"/>
  <c r="F359" s="1"/>
  <c r="J445"/>
  <c r="C330"/>
  <c r="C329" s="1"/>
  <c r="S329" s="1"/>
  <c r="H329"/>
  <c r="C135"/>
  <c r="C134" s="1"/>
  <c r="S134" s="1"/>
  <c r="C1046"/>
  <c r="C1086"/>
  <c r="C860"/>
  <c r="C850"/>
  <c r="O845"/>
  <c r="O768" s="1"/>
  <c r="M845"/>
  <c r="M768" s="1"/>
  <c r="S77"/>
  <c r="C751"/>
  <c r="C459"/>
  <c r="C97"/>
  <c r="C86"/>
  <c r="C84" s="1"/>
  <c r="L510"/>
  <c r="C42"/>
  <c r="S42" s="1"/>
  <c r="C114"/>
  <c r="S114" s="1"/>
  <c r="H445"/>
  <c r="D359"/>
  <c r="F768"/>
  <c r="R768"/>
  <c r="R7" s="1"/>
  <c r="C884"/>
  <c r="S884" s="1"/>
  <c r="C856"/>
  <c r="C852"/>
  <c r="C851"/>
  <c r="J845"/>
  <c r="J768" s="1"/>
  <c r="H845"/>
  <c r="C846"/>
  <c r="C467"/>
  <c r="C462"/>
  <c r="C461"/>
  <c r="C456"/>
  <c r="C342"/>
  <c r="S342" s="1"/>
  <c r="C1070"/>
  <c r="C1063"/>
  <c r="S1063" s="1"/>
  <c r="C99"/>
  <c r="C94"/>
  <c r="C93"/>
  <c r="L84"/>
  <c r="L9" s="1"/>
  <c r="H84"/>
  <c r="S414"/>
  <c r="C722"/>
  <c r="H887"/>
  <c r="C743"/>
  <c r="S331" s="1"/>
  <c r="C1084"/>
  <c r="C1083" s="1"/>
  <c r="C187"/>
  <c r="C450"/>
  <c r="C235"/>
  <c r="C49"/>
  <c r="C124"/>
  <c r="C325"/>
  <c r="C323" s="1"/>
  <c r="S323" s="1"/>
  <c r="G9"/>
  <c r="K9"/>
  <c r="Q9"/>
  <c r="K359"/>
  <c r="O359"/>
  <c r="O7" s="1"/>
  <c r="E768"/>
  <c r="Q768"/>
  <c r="I768"/>
  <c r="I7" s="1"/>
  <c r="C1074"/>
  <c r="C881"/>
  <c r="S881" s="1"/>
  <c r="C865"/>
  <c r="C857"/>
  <c r="P845"/>
  <c r="C849"/>
  <c r="C737"/>
  <c r="S327" s="1"/>
  <c r="C475"/>
  <c r="C458"/>
  <c r="C454"/>
  <c r="S334"/>
  <c r="C319"/>
  <c r="S319" s="1"/>
  <c r="C718"/>
  <c r="S314" s="1"/>
  <c r="C102"/>
  <c r="J84"/>
  <c r="N84"/>
  <c r="N9" s="1"/>
  <c r="C430"/>
  <c r="C423"/>
  <c r="S423" s="1"/>
  <c r="C416"/>
  <c r="C408"/>
  <c r="S49" s="1"/>
  <c r="C39"/>
  <c r="S39" s="1"/>
  <c r="C386"/>
  <c r="H772"/>
  <c r="H768" s="1"/>
  <c r="J138"/>
  <c r="C309"/>
  <c r="S309" s="1"/>
  <c r="C70"/>
  <c r="C451"/>
  <c r="C226"/>
  <c r="D138"/>
  <c r="L138"/>
  <c r="C317"/>
  <c r="C316" s="1"/>
  <c r="S316" s="1"/>
  <c r="E9"/>
  <c r="E7" s="1"/>
  <c r="M9"/>
  <c r="G768"/>
  <c r="K768"/>
  <c r="S29"/>
  <c r="S57"/>
  <c r="S70"/>
  <c r="S68"/>
  <c r="D9"/>
  <c r="D768"/>
  <c r="C887"/>
  <c r="C122"/>
  <c r="S122" s="1"/>
  <c r="G7"/>
  <c r="F9"/>
  <c r="K7"/>
  <c r="S10"/>
  <c r="N768"/>
  <c r="S107"/>
  <c r="J359"/>
  <c r="P768"/>
  <c r="N445"/>
  <c r="N359" s="1"/>
  <c r="H340"/>
  <c r="C32"/>
  <c r="C31" s="1"/>
  <c r="S31" s="1"/>
  <c r="C905"/>
  <c r="M453"/>
  <c r="M445" s="1"/>
  <c r="M359" s="1"/>
  <c r="C847"/>
  <c r="L845"/>
  <c r="L768" s="1"/>
  <c r="C778"/>
  <c r="C772" s="1"/>
  <c r="C913"/>
  <c r="C162"/>
  <c r="H49"/>
  <c r="H9" s="1"/>
  <c r="H316"/>
  <c r="H475"/>
  <c r="C545"/>
  <c r="C510" s="1"/>
  <c r="C448"/>
  <c r="C445" s="1"/>
  <c r="H122"/>
  <c r="L445"/>
  <c r="H7" l="1"/>
  <c r="J7"/>
  <c r="C138"/>
  <c r="C845"/>
  <c r="J9"/>
  <c r="M7"/>
  <c r="F7"/>
  <c r="Q7"/>
  <c r="C363"/>
  <c r="S13" s="1"/>
  <c r="P7"/>
  <c r="S62"/>
  <c r="S138"/>
  <c r="C9"/>
  <c r="C768"/>
  <c r="S84"/>
  <c r="L7"/>
  <c r="D7"/>
  <c r="N7"/>
  <c r="C359" l="1"/>
  <c r="C7"/>
</calcChain>
</file>

<file path=xl/sharedStrings.xml><?xml version="1.0" encoding="utf-8"?>
<sst xmlns="http://schemas.openxmlformats.org/spreadsheetml/2006/main" count="2086" uniqueCount="1950">
  <si>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</si>
  <si>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</si>
  <si>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 xml:space="preserve">Итого по муниципальному образованию Велижское городское поселение </t>
  </si>
  <si>
    <t>Итого по Кармановскому сельскому поселению Гагаринского района Смоленской области</t>
  </si>
  <si>
    <t>ремонт внутридомовых инженерных систем электро-, тепло-, газо-, водоснабжения, водоотведения</t>
  </si>
  <si>
    <t>утепление  фасада</t>
  </si>
  <si>
    <t>переустройство невентилируемой крыши на вентилируемую крышу, устройство выходов на кровлю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</si>
  <si>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</si>
  <si>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</si>
  <si>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</si>
  <si>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</si>
  <si>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</si>
  <si>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</si>
  <si>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</si>
  <si>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</si>
  <si>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 xml:space="preserve">руб. </t>
  </si>
  <si>
    <t>Г. Вязьма, ул. Ленина, д. 69б</t>
  </si>
  <si>
    <t>С. Серго-Ивановское, ул. Заводская, д. 10</t>
  </si>
  <si>
    <t>С. Серго-Ивановское, ул. Заводская, д. 11</t>
  </si>
  <si>
    <t>С. Серго-Ивановское, ул. Заводская, д. 15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</si>
  <si>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</si>
  <si>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</si>
  <si>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</si>
  <si>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</si>
  <si>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</si>
  <si>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</si>
  <si>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</si>
  <si>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</si>
  <si>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</si>
  <si>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</si>
  <si>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</si>
  <si>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</si>
  <si>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</si>
  <si>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</si>
  <si>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</si>
  <si>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</si>
  <si>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</si>
  <si>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</si>
  <si>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</si>
  <si>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</si>
  <si>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</si>
  <si>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</si>
  <si>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</si>
  <si>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</si>
  <si>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</si>
  <si>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</si>
  <si>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</si>
  <si>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</si>
  <si>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</si>
  <si>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</si>
  <si>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12</t>
  </si>
  <si>
    <t>Г. Вязьма, ул. 25 Октября, д. 23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</si>
  <si>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</si>
  <si>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</si>
  <si>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</si>
  <si>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</si>
  <si>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</si>
  <si>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</si>
  <si>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</si>
  <si>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</si>
  <si>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</si>
  <si>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</si>
  <si>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</si>
  <si>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</si>
  <si>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</si>
  <si>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</si>
  <si>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</si>
  <si>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</si>
  <si>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</si>
  <si>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</si>
  <si>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</si>
  <si>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</si>
  <si>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</si>
  <si>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</si>
  <si>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Парижской Коммуны, д. 9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</si>
  <si>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</si>
  <si>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</si>
  <si>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</si>
  <si>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</si>
  <si>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</si>
  <si>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</si>
  <si>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</si>
  <si>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</si>
  <si>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</si>
  <si>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</si>
  <si>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</si>
  <si>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</si>
  <si>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Итого по Серго-Ивановскому сельскому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</si>
  <si>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</si>
  <si>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</si>
  <si>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</si>
  <si>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</si>
  <si>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</si>
  <si>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</si>
  <si>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</si>
  <si>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</si>
  <si>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</si>
  <si>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</si>
  <si>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</si>
  <si>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</si>
  <si>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</si>
  <si>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</si>
  <si>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</si>
  <si>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</si>
  <si>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</si>
  <si>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</si>
  <si>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</si>
  <si>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</si>
  <si>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</si>
  <si>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</si>
  <si>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</si>
  <si>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</si>
  <si>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</si>
  <si>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</si>
  <si>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</si>
  <si>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</si>
  <si>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</si>
  <si>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</si>
  <si>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</si>
  <si>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</si>
  <si>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</si>
  <si>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</si>
  <si>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</si>
  <si>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</si>
  <si>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</si>
  <si>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</si>
  <si>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</si>
  <si>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</si>
  <si>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</si>
  <si>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</si>
  <si>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</si>
  <si>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</si>
  <si>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</si>
  <si>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</si>
  <si>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</si>
  <si>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</si>
  <si>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</si>
  <si>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</si>
  <si>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</si>
  <si>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</si>
  <si>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</si>
  <si>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</si>
  <si>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14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</si>
  <si>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</si>
  <si>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</si>
  <si>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</si>
  <si>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Березкинскому сельскому поселению Кардымовского района Смоленской области</t>
  </si>
  <si>
    <t>Итого по Мольковскому сельскому поселению Кардымовского района Смоленской области</t>
  </si>
  <si>
    <t>Пос. Красный, ул. Ленина, д. 16а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</si>
  <si>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</si>
  <si>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</si>
  <si>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</si>
  <si>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</si>
  <si>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</si>
  <si>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</si>
  <si>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</si>
  <si>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</si>
  <si>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</si>
  <si>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</si>
  <si>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</si>
  <si>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</si>
  <si>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</si>
  <si>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</si>
  <si>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</si>
  <si>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</si>
  <si>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</si>
  <si>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</si>
  <si>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</si>
  <si>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</si>
  <si>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</si>
  <si>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</si>
  <si>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</si>
  <si>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</si>
  <si>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</si>
  <si>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</si>
  <si>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Итого по Климщинскому сельскому поселению Починковского района Смоленской области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</si>
  <si>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</si>
  <si>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</si>
  <si>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</si>
  <si>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</si>
  <si>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</si>
  <si>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</si>
  <si>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</si>
  <si>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</si>
  <si>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</si>
  <si>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</si>
  <si>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</si>
  <si>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</si>
  <si>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</si>
  <si>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</si>
  <si>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</si>
  <si>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</si>
  <si>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</si>
  <si>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</si>
  <si>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</si>
  <si>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</si>
  <si>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</si>
  <si>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</si>
  <si>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</si>
  <si>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</si>
  <si>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</si>
  <si>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</si>
  <si>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</si>
  <si>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</si>
  <si>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</si>
  <si>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</si>
  <si>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</si>
  <si>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</si>
  <si>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</si>
  <si>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</si>
  <si>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</si>
  <si>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</si>
  <si>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</si>
  <si>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</si>
  <si>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</si>
  <si>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</si>
  <si>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</si>
  <si>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</si>
  <si>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</si>
  <si>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</si>
  <si>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</si>
  <si>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</si>
  <si>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</si>
  <si>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</si>
  <si>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</si>
  <si>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</si>
  <si>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</si>
  <si>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</si>
  <si>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</si>
  <si>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</si>
  <si>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</si>
  <si>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</si>
  <si>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</si>
  <si>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</si>
  <si>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</si>
  <si>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</si>
  <si>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</si>
  <si>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</si>
  <si>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</si>
  <si>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</si>
  <si>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</si>
  <si>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</si>
  <si>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</si>
  <si>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</si>
  <si>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</si>
  <si>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</si>
  <si>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</si>
  <si>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</si>
  <si>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27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</si>
  <si>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</si>
  <si>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</si>
  <si>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</si>
  <si>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</si>
  <si>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</si>
  <si>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</si>
  <si>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</si>
  <si>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</si>
  <si>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</si>
  <si>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</si>
  <si>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</si>
  <si>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</si>
  <si>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</si>
  <si>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Смолиговскому сельскому поселению Руднянского района Смоленской области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</si>
  <si>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</si>
  <si>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</si>
  <si>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</si>
  <si>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</si>
  <si>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</si>
  <si>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</si>
  <si>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</si>
  <si>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</si>
  <si>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</si>
  <si>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</si>
  <si>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</si>
  <si>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</si>
  <si>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</si>
  <si>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</si>
  <si>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</si>
  <si>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</si>
  <si>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</si>
  <si>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</si>
  <si>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</si>
  <si>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</si>
  <si>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</si>
  <si>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</si>
  <si>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</si>
  <si>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</si>
  <si>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</si>
  <si>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</si>
  <si>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</si>
  <si>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</si>
  <si>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</si>
  <si>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</si>
  <si>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Пос. Вадино, ул. Центральная, д. 14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</si>
  <si>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</si>
  <si>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</si>
  <si>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</si>
  <si>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</si>
  <si>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</si>
  <si>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</si>
  <si>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</si>
  <si>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</si>
  <si>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</si>
  <si>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</si>
  <si>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</si>
  <si>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</si>
  <si>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</si>
  <si>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Дер. Кощино, ул. Мира,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</si>
  <si>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</si>
  <si>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</si>
  <si>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</si>
  <si>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</si>
  <si>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</si>
  <si>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</si>
  <si>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</si>
  <si>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</si>
  <si>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</si>
  <si>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</si>
  <si>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</si>
  <si>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</si>
  <si>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</si>
  <si>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</si>
  <si>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</si>
  <si>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</si>
  <si>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</si>
  <si>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</si>
  <si>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</si>
  <si>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</si>
  <si>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</si>
  <si>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</si>
  <si>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</si>
  <si>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</si>
  <si>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</si>
  <si>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</si>
  <si>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</si>
  <si>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</si>
  <si>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</si>
  <si>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</si>
  <si>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</si>
  <si>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</si>
  <si>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</si>
  <si>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</si>
  <si>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</si>
  <si>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</si>
  <si>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</si>
  <si>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</si>
  <si>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</si>
  <si>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</si>
  <si>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</si>
  <si>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</si>
  <si>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</si>
  <si>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</si>
  <si>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</si>
  <si>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</si>
  <si>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</si>
  <si>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</si>
  <si>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</si>
  <si>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</si>
  <si>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</si>
  <si>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</si>
  <si>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</si>
  <si>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Итого по Ярцевскому городскому поселению Ярцевского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</si>
  <si>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</si>
  <si>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</si>
  <si>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</si>
  <si>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</si>
  <si>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</si>
  <si>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</si>
  <si>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</si>
  <si>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4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</si>
  <si>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</si>
  <si>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</si>
  <si>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</si>
  <si>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</si>
  <si>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</si>
  <si>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</si>
  <si>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</si>
  <si>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</si>
  <si>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</si>
  <si>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</si>
  <si>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</si>
  <si>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</si>
  <si>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</si>
  <si>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</si>
  <si>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</si>
  <si>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</si>
  <si>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</si>
  <si>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</si>
  <si>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</si>
  <si>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</si>
  <si>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</si>
  <si>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</si>
  <si>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</si>
  <si>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</si>
  <si>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</si>
  <si>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</si>
  <si>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</si>
  <si>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</si>
  <si>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</si>
  <si>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</si>
  <si>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</si>
  <si>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</si>
  <si>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</si>
  <si>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</si>
  <si>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</si>
  <si>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</si>
  <si>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</si>
  <si>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</si>
  <si>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</si>
  <si>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37</t>
  </si>
  <si>
    <t>Г. Смоленск, ул. Большая Советская, д. 45/1</t>
  </si>
  <si>
    <t>Г. Смоленск, ул. Ленина, д. 11</t>
  </si>
  <si>
    <t>Г. Смоленск, ул. Маршала Жукова, д. 12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</si>
  <si>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</si>
  <si>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</si>
  <si>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</si>
  <si>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</si>
  <si>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</si>
  <si>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</si>
  <si>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</si>
  <si>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Николаева, д. 5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</si>
  <si>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</si>
  <si>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</si>
  <si>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</si>
  <si>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</si>
  <si>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</si>
  <si>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10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</si>
  <si>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</si>
  <si>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</si>
  <si>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</si>
  <si>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</si>
  <si>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</si>
  <si>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</si>
  <si>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</si>
  <si>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</si>
  <si>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</si>
  <si>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</si>
  <si>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24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</si>
  <si>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</si>
  <si>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</si>
  <si>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</si>
  <si>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</si>
  <si>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Центральная, д. 13б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</si>
  <si>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</si>
  <si>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</si>
  <si>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</si>
  <si>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</si>
  <si>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</si>
  <si>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</si>
  <si>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</si>
  <si>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</si>
  <si>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</si>
  <si>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</si>
  <si>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</si>
  <si>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</si>
  <si>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</si>
  <si>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</si>
  <si>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</si>
  <si>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</si>
  <si>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</si>
  <si>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</si>
  <si>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</si>
  <si>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</si>
  <si>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</si>
  <si>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</si>
  <si>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</si>
  <si>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</si>
  <si>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</si>
  <si>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</si>
  <si>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</si>
  <si>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Студенческая, д. 3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</si>
  <si>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</si>
  <si>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</si>
  <si>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</si>
  <si>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</si>
  <si>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</si>
  <si>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</si>
  <si>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</si>
  <si>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</si>
  <si>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</si>
  <si>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</si>
  <si>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</si>
  <si>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</si>
  <si>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</si>
  <si>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</si>
  <si>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</si>
  <si>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</si>
  <si>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</si>
  <si>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</si>
  <si>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</si>
  <si>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</si>
  <si>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</si>
  <si>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</si>
  <si>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</si>
  <si>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</si>
  <si>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</si>
  <si>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</si>
  <si>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</si>
  <si>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</si>
  <si>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Большая Советская, д. 29а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</si>
  <si>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</si>
  <si>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</si>
  <si>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</si>
  <si>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</si>
  <si>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</si>
  <si>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</si>
  <si>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</si>
  <si>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</si>
  <si>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</si>
  <si>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</si>
  <si>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</si>
  <si>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</si>
  <si>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</si>
  <si>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</si>
  <si>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</si>
  <si>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</si>
  <si>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</si>
  <si>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Лавочкина, д. 50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</si>
  <si>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</si>
  <si>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</si>
  <si>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</si>
  <si>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</si>
  <si>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</si>
  <si>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</si>
  <si>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</si>
  <si>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</si>
  <si>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</si>
  <si>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</si>
  <si>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</si>
  <si>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</si>
  <si>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</si>
  <si>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</si>
  <si>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</si>
  <si>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</si>
  <si>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</si>
  <si>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</si>
  <si>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</si>
  <si>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</si>
  <si>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</si>
  <si>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</si>
  <si>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</si>
  <si>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</si>
  <si>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</si>
  <si>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</si>
  <si>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</si>
  <si>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</si>
  <si>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</si>
  <si>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</si>
  <si>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</si>
  <si>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</si>
  <si>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</si>
  <si>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</si>
  <si>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</si>
  <si>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</si>
  <si>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</si>
  <si>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</si>
  <si>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</si>
  <si>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</si>
  <si>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</si>
  <si>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</si>
  <si>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</si>
  <si>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Гастелло, д. 9/10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</si>
  <si>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</si>
  <si>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</si>
  <si>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</si>
  <si>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</si>
  <si>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</si>
  <si>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</si>
  <si>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</si>
  <si>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</si>
  <si>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</si>
  <si>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</si>
  <si>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</si>
  <si>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</si>
  <si>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</si>
  <si>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</si>
  <si>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</si>
  <si>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</si>
  <si>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</si>
  <si>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</si>
  <si>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</si>
  <si>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</si>
  <si>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</si>
  <si>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</si>
  <si>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</si>
  <si>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</si>
  <si>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</si>
  <si>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</si>
  <si>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</si>
  <si>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</si>
  <si>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</si>
  <si>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</si>
  <si>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</si>
  <si>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</si>
  <si>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</si>
  <si>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</si>
  <si>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</si>
  <si>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</si>
  <si>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</si>
  <si>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</si>
  <si>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</si>
  <si>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</si>
  <si>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</si>
  <si>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</si>
  <si>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</si>
  <si>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</si>
  <si>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</si>
  <si>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</si>
  <si>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</si>
  <si>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</si>
  <si>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</si>
  <si>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</si>
  <si>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</si>
  <si>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</si>
  <si>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</si>
  <si>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</si>
  <si>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</si>
  <si>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</si>
  <si>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</si>
  <si>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</si>
  <si>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</si>
  <si>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</si>
  <si>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</si>
  <si>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</si>
  <si>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</si>
  <si>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</si>
  <si>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</si>
  <si>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</si>
  <si>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</si>
  <si>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</si>
  <si>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</si>
  <si>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</si>
  <si>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</si>
  <si>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</si>
  <si>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</si>
  <si>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</si>
  <si>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</si>
  <si>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</si>
  <si>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</si>
  <si>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Гастелло, д. 11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</si>
  <si>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</si>
  <si>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</si>
  <si>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</si>
  <si>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</si>
  <si>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</si>
  <si>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</si>
  <si>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</si>
  <si>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</si>
  <si>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</si>
  <si>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</si>
  <si>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</si>
  <si>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</si>
  <si>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</si>
  <si>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</si>
  <si>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</si>
  <si>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</si>
  <si>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</si>
  <si>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</si>
  <si>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</si>
  <si>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</si>
  <si>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</si>
  <si>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</si>
  <si>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</si>
  <si>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</si>
  <si>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</si>
  <si>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</si>
  <si>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</si>
  <si>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</si>
  <si>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</si>
  <si>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Озерная, д. 1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</si>
  <si>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</si>
  <si>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</si>
  <si>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</si>
  <si>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</si>
  <si>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</si>
  <si>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</si>
  <si>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</si>
  <si>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</si>
  <si>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</si>
  <si>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</si>
  <si>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</si>
  <si>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</si>
  <si>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</si>
  <si>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</si>
  <si>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</si>
  <si>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</si>
  <si>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</si>
  <si>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</si>
  <si>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</si>
  <si>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</si>
  <si>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</si>
  <si>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</si>
  <si>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</si>
  <si>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</si>
  <si>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</si>
  <si>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</si>
  <si>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</si>
  <si>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</si>
  <si>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</si>
  <si>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</si>
  <si>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</si>
  <si>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</si>
  <si>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</si>
  <si>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</si>
  <si>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</si>
  <si>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</si>
  <si>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пер. Водяной, д. 3</t>
  </si>
  <si>
    <t>Г. Смоленск, пер. Старо-Чернушенский, д. 2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</si>
  <si>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</si>
  <si>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</si>
  <si>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</si>
  <si>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</si>
  <si>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</si>
  <si>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</si>
  <si>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</si>
  <si>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</si>
  <si>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</si>
  <si>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</si>
  <si>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</si>
  <si>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</si>
  <si>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</si>
  <si>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пер. Старо-Чернушенский, д. 2а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</si>
  <si>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</si>
  <si>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</si>
  <si>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</si>
  <si>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</si>
  <si>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</si>
  <si>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</si>
  <si>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</si>
  <si>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</si>
  <si>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</si>
  <si>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</si>
  <si>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</si>
  <si>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</si>
  <si>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</si>
  <si>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</si>
  <si>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</si>
  <si>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</si>
  <si>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</si>
  <si>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</si>
  <si>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</si>
  <si>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</si>
  <si>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</si>
  <si>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</si>
  <si>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</si>
  <si>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</si>
  <si>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</si>
  <si>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</si>
  <si>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</si>
  <si>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</si>
  <si>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</si>
  <si>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</si>
  <si>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</si>
  <si>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</si>
  <si>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</si>
  <si>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</si>
  <si>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</si>
  <si>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</si>
  <si>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</si>
  <si>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</si>
  <si>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</si>
  <si>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</si>
  <si>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</si>
  <si>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</si>
  <si>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</si>
  <si>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</si>
  <si>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</si>
  <si>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</si>
  <si>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</si>
  <si>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</si>
  <si>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</si>
  <si>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</si>
  <si>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</si>
  <si>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</si>
  <si>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</si>
  <si>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</si>
  <si>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</si>
  <si>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</si>
  <si>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</si>
  <si>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</si>
  <si>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</si>
  <si>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</si>
  <si>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</si>
  <si>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</si>
  <si>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</si>
  <si>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</si>
  <si>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</si>
  <si>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</si>
  <si>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</si>
  <si>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</si>
  <si>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</si>
  <si>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</si>
  <si>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</si>
  <si>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</si>
  <si>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</si>
  <si>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</si>
  <si>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</si>
  <si>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</si>
  <si>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</si>
  <si>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</si>
  <si>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</si>
  <si>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</si>
  <si>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</si>
  <si>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</si>
  <si>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</si>
  <si>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</si>
  <si>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</si>
  <si>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ул. Станционная, д. 16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</si>
  <si>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</si>
  <si>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</si>
  <si>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</si>
  <si>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</si>
  <si>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</si>
  <si>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</si>
  <si>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</si>
  <si>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</si>
  <si>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</si>
  <si>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</si>
  <si>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</si>
  <si>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</si>
  <si>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</si>
  <si>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</si>
  <si>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</si>
  <si>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</si>
  <si>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</si>
  <si>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</si>
  <si>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</si>
  <si>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</si>
  <si>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</si>
  <si>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</si>
  <si>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</si>
  <si>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</si>
  <si>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</si>
  <si>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</si>
  <si>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</si>
  <si>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</si>
  <si>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</si>
  <si>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</si>
  <si>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</si>
  <si>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</si>
  <si>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</si>
  <si>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</si>
  <si>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</si>
  <si>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</si>
  <si>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</si>
  <si>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</si>
  <si>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</si>
  <si>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</si>
  <si>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</si>
  <si>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</si>
  <si>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</si>
  <si>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</si>
  <si>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</si>
  <si>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</si>
  <si>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</si>
  <si>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</si>
  <si>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</si>
  <si>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</si>
  <si>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</si>
  <si>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</si>
  <si>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</si>
  <si>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</si>
  <si>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</si>
  <si>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</si>
  <si>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</si>
  <si>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</si>
  <si>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</si>
  <si>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</si>
  <si>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</si>
  <si>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</si>
  <si>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</si>
  <si>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</si>
  <si>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</si>
  <si>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</si>
  <si>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</si>
  <si>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</si>
  <si>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</si>
  <si>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</si>
  <si>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</si>
  <si>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</si>
  <si>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8.</t>
  </si>
  <si>
    <t>21.</t>
  </si>
  <si>
    <t>35.</t>
  </si>
  <si>
    <t>50.</t>
  </si>
  <si>
    <t>55.</t>
  </si>
  <si>
    <t>58.</t>
  </si>
  <si>
    <t>61.</t>
  </si>
  <si>
    <t>62.</t>
  </si>
  <si>
    <t>64.</t>
  </si>
  <si>
    <t>65.</t>
  </si>
  <si>
    <t>66.</t>
  </si>
  <si>
    <t>67.</t>
  </si>
  <si>
    <t>71.</t>
  </si>
  <si>
    <t>72.</t>
  </si>
  <si>
    <t>74.</t>
  </si>
  <si>
    <t>79.</t>
  </si>
  <si>
    <t>80.</t>
  </si>
  <si>
    <t>82.</t>
  </si>
  <si>
    <t>83.</t>
  </si>
  <si>
    <t>95.</t>
  </si>
  <si>
    <t>96.</t>
  </si>
  <si>
    <t>97.</t>
  </si>
  <si>
    <t>99.</t>
  </si>
  <si>
    <t>100.</t>
  </si>
  <si>
    <t>102.</t>
  </si>
  <si>
    <t>103.</t>
  </si>
  <si>
    <t>104.</t>
  </si>
  <si>
    <t>108.</t>
  </si>
  <si>
    <t>114.</t>
  </si>
  <si>
    <t>115.</t>
  </si>
  <si>
    <t>116.</t>
  </si>
  <si>
    <t>117.</t>
  </si>
  <si>
    <t>123.</t>
  </si>
  <si>
    <t>125.</t>
  </si>
  <si>
    <t>126.</t>
  </si>
  <si>
    <t>129.</t>
  </si>
  <si>
    <t>130.</t>
  </si>
  <si>
    <t>131.</t>
  </si>
  <si>
    <t>132.</t>
  </si>
  <si>
    <t>134.</t>
  </si>
  <si>
    <t>143.</t>
  </si>
  <si>
    <t>158.</t>
  </si>
  <si>
    <t>159.</t>
  </si>
  <si>
    <t>163.</t>
  </si>
  <si>
    <t>167.</t>
  </si>
  <si>
    <t>168.</t>
  </si>
  <si>
    <t>176.</t>
  </si>
  <si>
    <t>193.</t>
  </si>
  <si>
    <t>200.</t>
  </si>
  <si>
    <t>201.</t>
  </si>
  <si>
    <t>206.</t>
  </si>
  <si>
    <t>219.</t>
  </si>
  <si>
    <t>221.</t>
  </si>
  <si>
    <t>226.</t>
  </si>
  <si>
    <t>230.</t>
  </si>
  <si>
    <t>233.</t>
  </si>
  <si>
    <t>235.</t>
  </si>
  <si>
    <t>238.</t>
  </si>
  <si>
    <t>239.</t>
  </si>
  <si>
    <t>240.</t>
  </si>
  <si>
    <t>241.</t>
  </si>
  <si>
    <t>245.</t>
  </si>
  <si>
    <t>248.</t>
  </si>
  <si>
    <t>258.</t>
  </si>
  <si>
    <t>264.</t>
  </si>
  <si>
    <t>265.</t>
  </si>
  <si>
    <t>266.</t>
  </si>
  <si>
    <t>267.</t>
  </si>
  <si>
    <t>268.</t>
  </si>
  <si>
    <t>269.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</si>
  <si>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</si>
  <si>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</si>
  <si>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</si>
  <si>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</si>
  <si>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</si>
  <si>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</si>
  <si>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</si>
  <si>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</si>
  <si>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</si>
  <si>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</si>
  <si>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</si>
  <si>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</si>
  <si>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</si>
  <si>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</si>
  <si>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</si>
  <si>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</si>
  <si>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</si>
  <si>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</si>
  <si>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</si>
  <si>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</si>
  <si>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</si>
  <si>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</si>
  <si>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</si>
  <si>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</si>
  <si>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</si>
  <si>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</si>
  <si>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</si>
  <si>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</si>
  <si>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</si>
  <si>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</si>
  <si>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</si>
  <si>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</si>
  <si>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</si>
  <si>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</si>
  <si>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</si>
  <si>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</si>
  <si>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</si>
  <si>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</si>
  <si>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</si>
  <si>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</si>
  <si>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</si>
  <si>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</si>
  <si>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</si>
  <si>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</si>
  <si>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</si>
  <si>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</si>
  <si>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</si>
  <si>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</si>
  <si>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</si>
  <si>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</si>
  <si>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</si>
  <si>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</si>
  <si>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</si>
  <si>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</si>
  <si>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</si>
  <si>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</si>
  <si>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</si>
  <si>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</si>
  <si>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</si>
  <si>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</si>
  <si>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</si>
  <si>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</si>
  <si>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</si>
  <si>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</si>
  <si>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</si>
  <si>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</si>
  <si>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</si>
  <si>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</si>
  <si>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</si>
  <si>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</si>
  <si>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</si>
  <si>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</si>
  <si>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</si>
  <si>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</si>
  <si>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</si>
  <si>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</si>
  <si>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</si>
  <si>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</si>
  <si>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</si>
  <si>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</si>
  <si>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</si>
  <si>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</si>
  <si>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</si>
  <si>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</si>
  <si>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</si>
  <si>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</si>
  <si>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</si>
  <si>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</si>
  <si>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</si>
  <si>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</si>
  <si>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</si>
  <si>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</si>
  <si>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</si>
  <si>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</si>
  <si>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</si>
  <si>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</si>
  <si>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</si>
  <si>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</si>
  <si>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</si>
  <si>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</si>
  <si>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</si>
  <si>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</si>
  <si>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</si>
  <si>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</si>
  <si>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</si>
  <si>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</si>
  <si>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</si>
  <si>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</si>
  <si>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</si>
  <si>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</si>
  <si>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</si>
  <si>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</si>
  <si>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</si>
  <si>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</si>
  <si>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</si>
  <si>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</si>
  <si>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</si>
  <si>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</si>
  <si>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</si>
  <si>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</si>
  <si>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</si>
  <si>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</si>
  <si>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</si>
  <si>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</si>
  <si>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</si>
  <si>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</si>
  <si>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</si>
  <si>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</si>
  <si>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</si>
  <si>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</si>
  <si>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</si>
  <si>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</si>
  <si>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</si>
  <si>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</si>
  <si>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</si>
  <si>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</si>
  <si>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</si>
  <si>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</si>
  <si>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</si>
  <si>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</si>
  <si>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</si>
  <si>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</si>
  <si>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</si>
  <si>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</si>
  <si>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</si>
  <si>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</si>
  <si>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</si>
  <si>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</si>
  <si>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</si>
  <si>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</si>
  <si>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</si>
  <si>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</si>
  <si>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</si>
  <si>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</si>
  <si>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</si>
  <si>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</si>
  <si>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</si>
  <si>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</si>
  <si>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</si>
  <si>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</si>
  <si>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</si>
  <si>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</si>
  <si>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</si>
  <si>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</si>
  <si>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</si>
  <si>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</si>
  <si>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</si>
  <si>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</si>
  <si>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</si>
  <si>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</si>
  <si>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</si>
  <si>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</si>
  <si>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</si>
  <si>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</si>
  <si>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</si>
  <si>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</si>
  <si>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</si>
  <si>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</si>
  <si>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</si>
  <si>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</si>
  <si>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</si>
  <si>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</si>
  <si>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</si>
  <si>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</si>
  <si>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</si>
  <si>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</si>
  <si>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</si>
  <si>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</si>
  <si>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</si>
  <si>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</si>
  <si>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</si>
  <si>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</si>
  <si>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</si>
  <si>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</si>
  <si>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</si>
  <si>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</si>
  <si>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</si>
  <si>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</si>
  <si>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</si>
  <si>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</si>
  <si>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</si>
  <si>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</si>
  <si>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</si>
  <si>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</si>
  <si>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</si>
  <si>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</si>
  <si>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</si>
  <si>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</si>
  <si>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</si>
  <si>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</si>
  <si>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</si>
  <si>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</si>
  <si>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</si>
  <si>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</si>
  <si>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</si>
  <si>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</si>
  <si>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</si>
  <si>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</si>
  <si>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</si>
  <si>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</si>
  <si>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</si>
  <si>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</si>
  <si>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</si>
  <si>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</si>
  <si>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</si>
  <si>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</si>
  <si>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</si>
  <si>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</si>
  <si>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</si>
  <si>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</si>
  <si>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</si>
  <si>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</si>
  <si>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</si>
  <si>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</si>
  <si>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</si>
  <si>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</si>
  <si>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</si>
  <si>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</si>
  <si>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</si>
  <si>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</si>
  <si>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</si>
  <si>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</si>
  <si>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</si>
  <si>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</si>
  <si>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</si>
  <si>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</si>
  <si>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</si>
  <si>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</si>
  <si>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</si>
  <si>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</si>
  <si>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</si>
  <si>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</si>
  <si>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</si>
  <si>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</si>
  <si>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</si>
  <si>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</si>
  <si>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</si>
  <si>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</si>
  <si>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</si>
  <si>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</si>
  <si>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</si>
  <si>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</si>
  <si>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</si>
  <si>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</si>
  <si>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</si>
  <si>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</si>
  <si>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</si>
  <si>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</si>
  <si>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</si>
  <si>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</si>
  <si>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</si>
  <si>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</si>
  <si>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</si>
  <si>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</si>
  <si>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</si>
  <si>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</si>
  <si>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</si>
  <si>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</si>
  <si>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</si>
  <si>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</si>
  <si>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</si>
  <si>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</si>
  <si>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</si>
  <si>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</si>
  <si>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</si>
  <si>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</si>
  <si>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</si>
  <si>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</si>
  <si>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</si>
  <si>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</si>
  <si>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</si>
  <si>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</si>
  <si>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</si>
  <si>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</si>
  <si>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</si>
  <si>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</si>
  <si>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</si>
  <si>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</si>
  <si>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</si>
  <si>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</si>
  <si>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</si>
  <si>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</si>
  <si>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</si>
  <si>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</si>
  <si>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</si>
  <si>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</si>
  <si>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</si>
  <si>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</si>
  <si>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</si>
  <si>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</si>
  <si>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</si>
  <si>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</si>
  <si>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</si>
  <si>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</si>
  <si>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</si>
  <si>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</si>
  <si>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</si>
  <si>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</si>
  <si>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</si>
  <si>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</si>
  <si>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</si>
  <si>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</si>
  <si>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</si>
  <si>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</si>
  <si>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</si>
  <si>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</si>
  <si>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</si>
  <si>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</si>
  <si>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</si>
  <si>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</si>
  <si>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</si>
  <si>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</si>
  <si>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</si>
  <si>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</si>
  <si>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</si>
  <si>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</si>
  <si>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</si>
  <si>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</si>
  <si>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</si>
  <si>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</si>
  <si>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</si>
  <si>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</si>
  <si>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</si>
  <si>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</si>
  <si>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</si>
  <si>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</si>
  <si>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</si>
  <si>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</si>
  <si>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</si>
  <si>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</si>
  <si>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</si>
  <si>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</si>
  <si>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</si>
  <si>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</si>
  <si>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</si>
  <si>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</si>
  <si>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</si>
  <si>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</si>
  <si>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</si>
  <si>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</si>
  <si>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</si>
  <si>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</si>
  <si>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</si>
  <si>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</si>
  <si>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</si>
  <si>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</si>
  <si>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</si>
  <si>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</si>
  <si>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</si>
  <si>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</si>
  <si>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</si>
  <si>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</si>
  <si>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</si>
  <si>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</si>
  <si>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</si>
  <si>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</si>
  <si>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</si>
  <si>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</si>
  <si>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</si>
  <si>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</si>
  <si>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</si>
  <si>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</si>
  <si>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</si>
  <si>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</si>
  <si>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</si>
  <si>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</si>
  <si>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</si>
  <si>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</si>
  <si>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</si>
  <si>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</si>
  <si>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</si>
  <si>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</si>
  <si>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</si>
  <si>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</si>
  <si>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</si>
  <si>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</si>
  <si>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</si>
  <si>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</si>
  <si>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</si>
  <si>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</si>
  <si>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</si>
  <si>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</si>
  <si>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</si>
  <si>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</si>
  <si>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</si>
  <si>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куб. м.</t>
  </si>
  <si>
    <t>Итого по муниципальному образованию Велижское городское поселение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</si>
  <si>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</si>
  <si>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</si>
  <si>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</si>
  <si>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</si>
  <si>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</si>
  <si>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</si>
  <si>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</si>
  <si>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</si>
  <si>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</si>
  <si>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</si>
  <si>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</si>
  <si>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</si>
  <si>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</si>
  <si>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</si>
  <si>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</si>
  <si>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</si>
  <si>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</si>
  <si>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</si>
  <si>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</si>
  <si>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</si>
  <si>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</si>
  <si>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</si>
  <si>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101.</t>
  </si>
  <si>
    <t>232.</t>
  </si>
  <si>
    <t>270.</t>
  </si>
  <si>
    <t>271.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</si>
  <si>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</si>
  <si>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</si>
  <si>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</si>
  <si>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</si>
  <si>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</si>
  <si>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</si>
  <si>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</si>
  <si>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</si>
  <si>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</si>
  <si>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</si>
  <si>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</si>
  <si>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</si>
  <si>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</si>
  <si>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</si>
  <si>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</si>
  <si>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</si>
  <si>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</si>
  <si>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</si>
  <si>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</si>
  <si>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</si>
  <si>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</si>
  <si>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</si>
  <si>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</si>
  <si>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</si>
  <si>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</si>
  <si>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</si>
  <si>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</si>
  <si>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</si>
  <si>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</si>
  <si>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</si>
  <si>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</si>
  <si>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</si>
  <si>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</si>
  <si>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</si>
  <si>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</si>
  <si>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</si>
  <si>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</si>
  <si>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</si>
  <si>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</si>
  <si>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</si>
  <si>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</si>
  <si>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</si>
  <si>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</si>
  <si>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</si>
  <si>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</si>
  <si>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</si>
  <si>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</si>
  <si>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</si>
  <si>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</si>
  <si>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</si>
  <si>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</si>
  <si>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</si>
  <si>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</si>
  <si>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</si>
  <si>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</si>
  <si>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</si>
  <si>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</si>
  <si>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</si>
  <si>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</si>
  <si>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</si>
  <si>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</si>
  <si>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</si>
  <si>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</si>
  <si>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</si>
  <si>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</si>
  <si>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</si>
  <si>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</si>
  <si>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</si>
  <si>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</si>
  <si>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</si>
  <si>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</si>
  <si>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</si>
  <si>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</si>
  <si>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</si>
  <si>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</si>
  <si>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</si>
  <si>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</si>
  <si>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</si>
  <si>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</si>
  <si>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</si>
  <si>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</si>
  <si>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</si>
  <si>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</si>
  <si>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</si>
  <si>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</si>
  <si>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</si>
  <si>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</si>
  <si>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</si>
  <si>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</si>
  <si>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</si>
  <si>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</si>
  <si>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</si>
  <si>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</si>
  <si>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</si>
  <si>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</si>
  <si>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</si>
  <si>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</si>
  <si>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</si>
  <si>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</si>
  <si>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</si>
  <si>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</si>
  <si>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</si>
  <si>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</si>
  <si>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</si>
  <si>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</si>
  <si>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</si>
  <si>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</si>
  <si>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</si>
  <si>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</si>
  <si>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</si>
  <si>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</si>
  <si>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</si>
  <si>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</si>
  <si>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</si>
  <si>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</si>
  <si>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</si>
  <si>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</si>
  <si>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</si>
  <si>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</si>
  <si>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</si>
  <si>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</si>
  <si>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</si>
  <si>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</si>
  <si>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</si>
  <si>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</si>
  <si>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</si>
  <si>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</si>
  <si>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</si>
  <si>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</si>
  <si>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</si>
  <si>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</si>
  <si>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</si>
  <si>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</si>
  <si>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</si>
  <si>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</si>
  <si>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</si>
  <si>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</si>
  <si>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</si>
  <si>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</si>
  <si>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</si>
  <si>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</si>
  <si>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</si>
  <si>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</si>
  <si>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</si>
  <si>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</si>
  <si>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</si>
  <si>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</si>
  <si>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</si>
  <si>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</si>
  <si>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</si>
  <si>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</si>
  <si>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</si>
  <si>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</si>
  <si>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</si>
  <si>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</si>
  <si>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</si>
  <si>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</si>
  <si>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</si>
  <si>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</si>
  <si>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</si>
  <si>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</si>
  <si>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</si>
  <si>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</si>
  <si>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</si>
  <si>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</si>
  <si>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</si>
  <si>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</si>
  <si>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</si>
  <si>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</si>
  <si>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</si>
  <si>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</si>
  <si>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</si>
  <si>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</si>
  <si>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</si>
  <si>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</si>
  <si>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</si>
  <si>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Итого по Казимировскому сельскому поселению Руднянского района Смоленской области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</si>
  <si>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</si>
  <si>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</si>
  <si>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</si>
  <si>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</si>
  <si>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</si>
  <si>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</si>
  <si>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</si>
  <si>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</si>
  <si>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</si>
  <si>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</si>
  <si>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</si>
  <si>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</si>
  <si>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</si>
  <si>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</si>
  <si>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</si>
  <si>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</si>
  <si>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</si>
  <si>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</si>
  <si>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</si>
  <si>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</si>
  <si>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</si>
  <si>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</si>
  <si>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</si>
  <si>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</si>
  <si>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</si>
  <si>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</si>
  <si>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</si>
  <si>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 xml:space="preserve">Г. Ярцево, ул. Чернышевского, д. 8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</si>
  <si>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</si>
  <si>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</si>
  <si>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</si>
  <si>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</si>
  <si>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</si>
  <si>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</si>
  <si>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</si>
  <si>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</si>
  <si>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</si>
  <si>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</si>
  <si>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</si>
  <si>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</si>
  <si>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Пос. Озерный, ул. Строителей, д. 17</t>
  </si>
  <si>
    <t>Итого по Озерненскому городскому поселению Духовщинского района Смоленской области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</si>
  <si>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</si>
  <si>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</si>
  <si>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</si>
  <si>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</si>
  <si>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Смоленск, Витебское шоссе, д. 38</t>
  </si>
  <si>
    <t>Г. Ярцево, ул. Гагарина, д. 23</t>
  </si>
  <si>
    <t>Г. Ярцево, ул. Первомайская, д. 24</t>
  </si>
  <si>
    <t>Г. Смоленск, ул. Войкова, д. 1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</si>
  <si>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</si>
  <si>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</si>
  <si>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</si>
  <si>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Нахимсона, д. 3</t>
  </si>
  <si>
    <t>Г. Смоленск, ул. Радищева, д. 1а</t>
  </si>
  <si>
    <t>Г. Смоленск, ул. Центральная, д. 22</t>
  </si>
  <si>
    <t>Г. Смоленск, ул. Колхозная, д. 14</t>
  </si>
  <si>
    <t>Г. Вязьма, ул. 25 Октября, д. 10а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</si>
  <si>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</si>
  <si>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</si>
  <si>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</si>
  <si>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</si>
  <si>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</si>
  <si>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</si>
  <si>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</si>
  <si>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</si>
  <si>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</si>
  <si>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</si>
  <si>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</si>
  <si>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</si>
  <si>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</si>
  <si>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</si>
  <si>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</si>
  <si>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</si>
  <si>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</si>
  <si>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</si>
  <si>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</si>
  <si>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</si>
  <si>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</si>
  <si>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</si>
  <si>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</si>
  <si>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</si>
  <si>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</si>
  <si>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</si>
  <si>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</si>
  <si>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</si>
  <si>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</si>
  <si>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</si>
  <si>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</si>
  <si>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</si>
  <si>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</si>
  <si>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</si>
  <si>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</si>
  <si>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</si>
  <si>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</si>
  <si>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</si>
  <si>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</si>
  <si>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</si>
  <si>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</si>
  <si>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</si>
  <si>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</si>
  <si>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</si>
  <si>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</si>
  <si>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</si>
  <si>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</si>
  <si>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</si>
  <si>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</si>
  <si>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</si>
  <si>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</si>
  <si>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</si>
  <si>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</si>
  <si>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</si>
  <si>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</si>
  <si>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</si>
  <si>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</si>
  <si>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</si>
  <si>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56.</t>
  </si>
  <si>
    <t>57.</t>
  </si>
  <si>
    <t>59.</t>
  </si>
  <si>
    <t>60.</t>
  </si>
  <si>
    <t>63.</t>
  </si>
  <si>
    <t>68.</t>
  </si>
  <si>
    <t>69.</t>
  </si>
  <si>
    <t>70.</t>
  </si>
  <si>
    <t>73.</t>
  </si>
  <si>
    <t>75.</t>
  </si>
  <si>
    <t>76.</t>
  </si>
  <si>
    <t>77.</t>
  </si>
  <si>
    <t>78.</t>
  </si>
  <si>
    <t>81.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</si>
  <si>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</si>
  <si>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</si>
  <si>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</si>
  <si>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</si>
  <si>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</si>
  <si>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</si>
  <si>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</si>
  <si>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</si>
  <si>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</si>
  <si>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</si>
  <si>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</si>
  <si>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98.</t>
  </si>
  <si>
    <t>105.</t>
  </si>
  <si>
    <t>106.</t>
  </si>
  <si>
    <t>107.</t>
  </si>
  <si>
    <t>109.</t>
  </si>
  <si>
    <t>110.</t>
  </si>
  <si>
    <t>111.</t>
  </si>
  <si>
    <t>112.</t>
  </si>
  <si>
    <t>113.</t>
  </si>
  <si>
    <t>118.</t>
  </si>
  <si>
    <t>119.</t>
  </si>
  <si>
    <t>120.</t>
  </si>
  <si>
    <t>121.</t>
  </si>
  <si>
    <t>122.</t>
  </si>
  <si>
    <t>124.</t>
  </si>
  <si>
    <t>127.</t>
  </si>
  <si>
    <t>128.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</si>
  <si>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</si>
  <si>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</si>
  <si>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</si>
  <si>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</si>
  <si>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</si>
  <si>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</si>
  <si>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</si>
  <si>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</si>
  <si>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</si>
  <si>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</si>
  <si>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</si>
  <si>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</si>
  <si>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</si>
  <si>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</si>
  <si>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</si>
  <si>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</si>
  <si>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</si>
  <si>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</si>
  <si>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</si>
  <si>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</si>
  <si>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</si>
  <si>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</si>
  <si>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</si>
  <si>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160.</t>
  </si>
  <si>
    <t>161.</t>
  </si>
  <si>
    <t>162.</t>
  </si>
  <si>
    <t>164.</t>
  </si>
  <si>
    <t>165.</t>
  </si>
  <si>
    <t>166.</t>
  </si>
  <si>
    <t>169.</t>
  </si>
  <si>
    <t>170.</t>
  </si>
  <si>
    <t>171.</t>
  </si>
  <si>
    <t>172.</t>
  </si>
  <si>
    <t>173.</t>
  </si>
  <si>
    <t>174.</t>
  </si>
  <si>
    <t>175.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</si>
  <si>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</si>
  <si>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</si>
  <si>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</si>
  <si>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</si>
  <si>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</si>
  <si>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</si>
  <si>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</si>
  <si>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</si>
  <si>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</si>
  <si>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</si>
  <si>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</si>
  <si>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</si>
  <si>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</si>
  <si>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</si>
  <si>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</si>
  <si>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</si>
  <si>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194.</t>
  </si>
  <si>
    <t>195.</t>
  </si>
  <si>
    <t>196.</t>
  </si>
  <si>
    <t>197.</t>
  </si>
  <si>
    <t>198.</t>
  </si>
  <si>
    <t>199.</t>
  </si>
  <si>
    <t>202.</t>
  </si>
  <si>
    <t>203.</t>
  </si>
  <si>
    <t>204.</t>
  </si>
  <si>
    <t>205.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</si>
  <si>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</si>
  <si>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</si>
  <si>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</si>
  <si>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</si>
  <si>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</si>
  <si>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</si>
  <si>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</si>
  <si>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</si>
  <si>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</si>
  <si>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</si>
  <si>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</si>
  <si>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</si>
  <si>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220.</t>
  </si>
  <si>
    <t>222.</t>
  </si>
  <si>
    <t>223.</t>
  </si>
  <si>
    <t>224.</t>
  </si>
  <si>
    <t>225.</t>
  </si>
  <si>
    <t>227.</t>
  </si>
  <si>
    <t>228.</t>
  </si>
  <si>
    <t>229.</t>
  </si>
  <si>
    <t>231.</t>
  </si>
  <si>
    <t>234.</t>
  </si>
  <si>
    <t>236.</t>
  </si>
  <si>
    <t>237.</t>
  </si>
  <si>
    <t>242.</t>
  </si>
  <si>
    <t>243.</t>
  </si>
  <si>
    <t>244.</t>
  </si>
  <si>
    <t>246.</t>
  </si>
  <si>
    <t>247.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</si>
  <si>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</si>
  <si>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</si>
  <si>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</si>
  <si>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</si>
  <si>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</si>
  <si>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</si>
  <si>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</si>
  <si>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</si>
  <si>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</si>
  <si>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259.</t>
  </si>
  <si>
    <t>260.</t>
  </si>
  <si>
    <t>261.</t>
  </si>
  <si>
    <t>262.</t>
  </si>
  <si>
    <t>263.</t>
  </si>
  <si>
    <t>288.</t>
  </si>
  <si>
    <t>335.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</si>
  <si>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</si>
  <si>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</si>
  <si>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</si>
  <si>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</si>
  <si>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</si>
  <si>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</si>
  <si>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</si>
  <si>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</si>
  <si>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</si>
  <si>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</si>
  <si>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</si>
  <si>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</si>
  <si>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</si>
  <si>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</si>
  <si>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</si>
  <si>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</si>
  <si>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</si>
  <si>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</si>
  <si>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</si>
  <si>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</si>
  <si>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</si>
  <si>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</si>
  <si>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</si>
  <si>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</si>
  <si>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</si>
  <si>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</si>
  <si>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</si>
  <si>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</si>
  <si>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</si>
  <si>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</si>
  <si>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</si>
  <si>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</si>
  <si>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</si>
  <si>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</si>
  <si>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</si>
  <si>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</si>
  <si>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</si>
  <si>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</si>
  <si>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</si>
  <si>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</si>
  <si>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</si>
  <si>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</si>
  <si>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</si>
  <si>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</si>
  <si>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</si>
  <si>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</si>
  <si>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</si>
  <si>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</si>
  <si>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</si>
  <si>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</si>
  <si>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</si>
  <si>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</si>
  <si>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</si>
  <si>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</si>
  <si>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</si>
  <si>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</si>
  <si>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</si>
  <si>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</si>
  <si>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</si>
  <si>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</si>
  <si>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</si>
  <si>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</si>
  <si>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</si>
  <si>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</si>
  <si>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</si>
  <si>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</si>
  <si>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</si>
  <si>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</si>
  <si>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</si>
  <si>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</si>
  <si>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</si>
  <si>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</si>
  <si>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</si>
  <si>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</si>
  <si>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</si>
  <si>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</si>
  <si>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</si>
  <si>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</si>
  <si>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</si>
  <si>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</si>
  <si>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</si>
  <si>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</si>
  <si>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</si>
  <si>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</si>
  <si>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</si>
  <si>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</si>
  <si>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</si>
  <si>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</si>
  <si>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</si>
  <si>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</si>
  <si>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</si>
  <si>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</si>
  <si>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</si>
  <si>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</si>
  <si>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</si>
  <si>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</si>
  <si>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</si>
  <si>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</si>
  <si>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</si>
  <si>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</si>
  <si>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</si>
  <si>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</si>
  <si>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</si>
  <si>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</si>
  <si>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</si>
  <si>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</si>
  <si>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</si>
  <si>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</si>
  <si>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</si>
  <si>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</si>
  <si>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</si>
  <si>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</si>
  <si>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</si>
  <si>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</si>
  <si>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</si>
  <si>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</si>
  <si>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</si>
  <si>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</si>
  <si>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</si>
  <si>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</si>
  <si>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</si>
  <si>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</si>
  <si>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</si>
  <si>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</si>
  <si>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ремонт, замена, модернизация лифтов, ремонт лифтовых шахт, машинных и блочных помещений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</si>
</sst>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49" fontId="4" fillId="0" borderId="1" xfId="0" quotePrefix="1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103"/>
  <sheetViews>
    <sheetView tabSelected="1" view="pageBreakPreview" topLeftCell="A43" zoomScale="80" zoomScaleNormal="50" zoomScaleSheetLayoutView="80" zoomScalePageLayoutView="40" workbookViewId="0">
      <selection activeCell="A49" sqref="A49:B49"/>
    </sheetView>
  </sheetViews>
  <sheetFormatPr defaultRowHeight="15.75"/>
  <cols>
    <col min="1" max="1" width="6.42578125" style="9" customWidth="1"/>
    <col min="2" max="2" width="53" style="19" customWidth="1"/>
    <col min="3" max="3" width="19.85546875" style="14" customWidth="1"/>
    <col min="4" max="4" width="17" style="14" customWidth="1"/>
    <col min="5" max="5" width="6.85546875" style="48" customWidth="1"/>
    <col min="6" max="6" width="16.42578125" style="14" customWidth="1"/>
    <col min="7" max="7" width="13.7109375" style="14" customWidth="1"/>
    <col min="8" max="8" width="19" style="14" customWidth="1"/>
    <col min="9" max="9" width="10.5703125" style="14" customWidth="1"/>
    <col min="10" max="10" width="16.42578125" style="14" customWidth="1"/>
    <col min="11" max="11" width="12.7109375" style="14" customWidth="1"/>
    <col min="12" max="12" width="16.5703125" style="14" customWidth="1"/>
    <col min="13" max="13" width="9.7109375" style="14" customWidth="1"/>
    <col min="14" max="14" width="14.28515625" style="14" customWidth="1"/>
    <col min="15" max="15" width="18.140625" style="14" customWidth="1"/>
    <col min="16" max="16" width="17.7109375" style="14" customWidth="1"/>
    <col min="17" max="17" width="18.42578125" style="14" customWidth="1"/>
    <col min="18" max="18" width="16.5703125" style="14" customWidth="1"/>
    <col min="19" max="19" width="18.85546875" style="2" customWidth="1"/>
    <col min="20" max="16384" width="9.140625" style="2"/>
  </cols>
  <sheetData>
    <row r="1" spans="1:19" ht="19.5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19.5" customHeight="1">
      <c r="A2" s="54"/>
      <c r="B2" s="54"/>
      <c r="C2" s="54"/>
      <c r="D2" s="54"/>
      <c r="E2" s="45"/>
      <c r="F2" s="54"/>
      <c r="G2" s="54"/>
      <c r="H2" s="5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99" customHeight="1">
      <c r="A3" s="63" t="s">
        <v>24</v>
      </c>
      <c r="B3" s="66" t="s">
        <v>23</v>
      </c>
      <c r="C3" s="60" t="s">
        <v>21</v>
      </c>
      <c r="D3" s="60" t="s">
        <v>8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7" t="s">
        <v>20</v>
      </c>
      <c r="P3" s="68"/>
      <c r="Q3" s="68"/>
      <c r="R3" s="69"/>
    </row>
    <row r="4" spans="1:19" ht="217.5" customHeight="1">
      <c r="A4" s="64"/>
      <c r="B4" s="66"/>
      <c r="C4" s="60"/>
      <c r="D4" s="53" t="s">
        <v>4</v>
      </c>
      <c r="E4" s="60" t="s">
        <v>1949</v>
      </c>
      <c r="F4" s="60"/>
      <c r="G4" s="60" t="s">
        <v>12</v>
      </c>
      <c r="H4" s="60"/>
      <c r="I4" s="60" t="s">
        <v>10</v>
      </c>
      <c r="J4" s="60"/>
      <c r="K4" s="60" t="s">
        <v>13</v>
      </c>
      <c r="L4" s="60"/>
      <c r="M4" s="60" t="s">
        <v>22</v>
      </c>
      <c r="N4" s="60"/>
      <c r="O4" s="53" t="s">
        <v>5</v>
      </c>
      <c r="P4" s="53" t="s">
        <v>6</v>
      </c>
      <c r="Q4" s="7" t="s">
        <v>9</v>
      </c>
      <c r="R4" s="53" t="s">
        <v>7</v>
      </c>
    </row>
    <row r="5" spans="1:19" ht="18.600000000000001" customHeight="1">
      <c r="A5" s="65"/>
      <c r="B5" s="66"/>
      <c r="C5" s="3" t="s">
        <v>11</v>
      </c>
      <c r="D5" s="3" t="s">
        <v>11</v>
      </c>
      <c r="E5" s="8" t="s">
        <v>14</v>
      </c>
      <c r="F5" s="3" t="s">
        <v>11</v>
      </c>
      <c r="G5" s="3" t="s">
        <v>26</v>
      </c>
      <c r="H5" s="3" t="s">
        <v>11</v>
      </c>
      <c r="I5" s="3" t="s">
        <v>26</v>
      </c>
      <c r="J5" s="3" t="s">
        <v>11</v>
      </c>
      <c r="K5" s="3" t="s">
        <v>26</v>
      </c>
      <c r="L5" s="3" t="s">
        <v>11</v>
      </c>
      <c r="M5" s="3" t="s">
        <v>1355</v>
      </c>
      <c r="N5" s="3" t="s">
        <v>11</v>
      </c>
      <c r="O5" s="3" t="s">
        <v>11</v>
      </c>
      <c r="P5" s="3" t="s">
        <v>15</v>
      </c>
      <c r="Q5" s="3" t="s">
        <v>11</v>
      </c>
      <c r="R5" s="3" t="s">
        <v>11</v>
      </c>
    </row>
    <row r="6" spans="1:19" s="10" customFormat="1" ht="15" customHeight="1">
      <c r="A6" s="8">
        <v>1</v>
      </c>
      <c r="B6" s="5">
        <v>2</v>
      </c>
      <c r="C6" s="6">
        <v>3</v>
      </c>
      <c r="D6" s="6">
        <v>4</v>
      </c>
      <c r="E6" s="5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</row>
    <row r="7" spans="1:19" ht="24.95" customHeight="1">
      <c r="A7" s="61" t="s">
        <v>34</v>
      </c>
      <c r="B7" s="61"/>
      <c r="C7" s="1">
        <f t="shared" ref="C7:R7" si="0">C9+C359+C768</f>
        <v>4094426782.5</v>
      </c>
      <c r="D7" s="1">
        <f t="shared" si="0"/>
        <v>988147378.44000006</v>
      </c>
      <c r="E7" s="46">
        <f t="shared" si="0"/>
        <v>38</v>
      </c>
      <c r="F7" s="1">
        <f t="shared" si="0"/>
        <v>83350000</v>
      </c>
      <c r="G7" s="1">
        <f t="shared" si="0"/>
        <v>411899.91000000003</v>
      </c>
      <c r="H7" s="1">
        <f t="shared" si="0"/>
        <v>2031859608.1099999</v>
      </c>
      <c r="I7" s="1">
        <f t="shared" si="0"/>
        <v>8218.0499999999993</v>
      </c>
      <c r="J7" s="1">
        <f t="shared" si="0"/>
        <v>14636540</v>
      </c>
      <c r="K7" s="1">
        <f t="shared" si="0"/>
        <v>288092.15999999997</v>
      </c>
      <c r="L7" s="1">
        <f t="shared" si="0"/>
        <v>754645224.95000005</v>
      </c>
      <c r="M7" s="1">
        <f t="shared" si="0"/>
        <v>6207.5499999999993</v>
      </c>
      <c r="N7" s="1">
        <f t="shared" si="0"/>
        <v>16825793.800000001</v>
      </c>
      <c r="O7" s="1">
        <f t="shared" si="0"/>
        <v>0</v>
      </c>
      <c r="P7" s="1">
        <f t="shared" si="0"/>
        <v>0</v>
      </c>
      <c r="Q7" s="1">
        <f t="shared" si="0"/>
        <v>680000</v>
      </c>
      <c r="R7" s="1">
        <f t="shared" si="0"/>
        <v>205270026.19999999</v>
      </c>
    </row>
    <row r="8" spans="1:19" s="49" customFormat="1" ht="24.95" customHeight="1">
      <c r="A8" s="59" t="s">
        <v>33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ht="24.95" customHeight="1">
      <c r="A9" s="58" t="s">
        <v>226</v>
      </c>
      <c r="B9" s="58"/>
      <c r="C9" s="1">
        <f t="shared" ref="C9:R9" si="1">C10+C13+C29+C31+C33+C35+C37+C39+C42+C45+C49+C53+C55+C57+C60+C62+C66+C68+C70+C73+C75+C77+C80+C82+C84+C104+C107+C114+C122+C132+C134+C136+C138+C309+C314+C316+C319+C323+C327+C329+C331+C334+C336+C338+C340+C342</f>
        <v>1437645637.4899998</v>
      </c>
      <c r="D9" s="1">
        <f t="shared" si="1"/>
        <v>496143287.17000014</v>
      </c>
      <c r="E9" s="46">
        <f t="shared" si="1"/>
        <v>20</v>
      </c>
      <c r="F9" s="1">
        <f t="shared" si="1"/>
        <v>43600000</v>
      </c>
      <c r="G9" s="1">
        <f t="shared" si="1"/>
        <v>115481.51</v>
      </c>
      <c r="H9" s="1">
        <f t="shared" si="1"/>
        <v>535144230.10999995</v>
      </c>
      <c r="I9" s="1">
        <f t="shared" si="1"/>
        <v>5006.3499999999995</v>
      </c>
      <c r="J9" s="1">
        <f t="shared" si="1"/>
        <v>8216840</v>
      </c>
      <c r="K9" s="1">
        <f t="shared" si="1"/>
        <v>102049.03</v>
      </c>
      <c r="L9" s="1">
        <f t="shared" si="1"/>
        <v>266071985.64999998</v>
      </c>
      <c r="M9" s="1">
        <f t="shared" si="1"/>
        <v>2498.85</v>
      </c>
      <c r="N9" s="1">
        <f t="shared" si="1"/>
        <v>9368203.8000000007</v>
      </c>
      <c r="O9" s="1">
        <f t="shared" si="1"/>
        <v>0</v>
      </c>
      <c r="P9" s="1">
        <f t="shared" si="1"/>
        <v>0</v>
      </c>
      <c r="Q9" s="1">
        <f t="shared" si="1"/>
        <v>680000</v>
      </c>
      <c r="R9" s="1">
        <f t="shared" si="1"/>
        <v>78421090.760000005</v>
      </c>
    </row>
    <row r="10" spans="1:19" s="12" customFormat="1" ht="45" customHeight="1">
      <c r="A10" s="57" t="s">
        <v>2</v>
      </c>
      <c r="B10" s="56"/>
      <c r="C10" s="50">
        <f>SUM(C11:C12)</f>
        <v>5811647.5</v>
      </c>
      <c r="D10" s="50">
        <f t="shared" ref="D10:R10" si="2">SUM(D11:D12)</f>
        <v>1535562.9</v>
      </c>
      <c r="E10" s="51">
        <f t="shared" si="2"/>
        <v>0</v>
      </c>
      <c r="F10" s="50">
        <f t="shared" si="2"/>
        <v>0</v>
      </c>
      <c r="G10" s="50">
        <f t="shared" si="2"/>
        <v>406</v>
      </c>
      <c r="H10" s="50">
        <f t="shared" si="2"/>
        <v>1339800</v>
      </c>
      <c r="I10" s="50">
        <f t="shared" si="2"/>
        <v>0</v>
      </c>
      <c r="J10" s="50">
        <f t="shared" si="2"/>
        <v>0</v>
      </c>
      <c r="K10" s="50">
        <f t="shared" si="2"/>
        <v>666.52</v>
      </c>
      <c r="L10" s="50">
        <f t="shared" si="2"/>
        <v>1736284.6</v>
      </c>
      <c r="M10" s="50">
        <f t="shared" si="2"/>
        <v>0</v>
      </c>
      <c r="N10" s="50">
        <f t="shared" si="2"/>
        <v>0</v>
      </c>
      <c r="O10" s="50">
        <f t="shared" si="2"/>
        <v>0</v>
      </c>
      <c r="P10" s="50">
        <f t="shared" si="2"/>
        <v>0</v>
      </c>
      <c r="Q10" s="50">
        <f t="shared" si="2"/>
        <v>0</v>
      </c>
      <c r="R10" s="50">
        <f t="shared" si="2"/>
        <v>1200000</v>
      </c>
      <c r="S10" s="52">
        <f>C10+C360+C769</f>
        <v>27283786.100000001</v>
      </c>
    </row>
    <row r="11" spans="1:19" ht="21.95" customHeight="1">
      <c r="A11" s="23" t="s">
        <v>878</v>
      </c>
      <c r="B11" s="24" t="s">
        <v>29</v>
      </c>
      <c r="C11" s="1">
        <f>SUM(D11,F11,H11,J11,L11,N11,O11,P11,Q11,R11)</f>
        <v>3068453.7</v>
      </c>
      <c r="D11" s="25">
        <v>820083.3</v>
      </c>
      <c r="E11" s="44">
        <v>0</v>
      </c>
      <c r="F11" s="25">
        <v>0</v>
      </c>
      <c r="G11" s="25">
        <v>196</v>
      </c>
      <c r="H11" s="25">
        <v>646800</v>
      </c>
      <c r="I11" s="25">
        <v>0</v>
      </c>
      <c r="J11" s="25">
        <v>0</v>
      </c>
      <c r="K11" s="25">
        <v>384.48</v>
      </c>
      <c r="L11" s="25">
        <v>1001570.4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600000</v>
      </c>
    </row>
    <row r="12" spans="1:19" ht="21.95" customHeight="1">
      <c r="A12" s="23" t="s">
        <v>879</v>
      </c>
      <c r="B12" s="24" t="s">
        <v>30</v>
      </c>
      <c r="C12" s="1">
        <f>SUM(D12,F12,H12,J12,L12,N12,O12,P12,Q12,R12)</f>
        <v>2743193.8</v>
      </c>
      <c r="D12" s="25">
        <v>715479.6</v>
      </c>
      <c r="E12" s="44">
        <v>0</v>
      </c>
      <c r="F12" s="25">
        <v>0</v>
      </c>
      <c r="G12" s="25">
        <v>210</v>
      </c>
      <c r="H12" s="25">
        <v>693000</v>
      </c>
      <c r="I12" s="25">
        <v>0</v>
      </c>
      <c r="J12" s="25">
        <v>0</v>
      </c>
      <c r="K12" s="25">
        <v>282.04000000000002</v>
      </c>
      <c r="L12" s="25">
        <v>734714.2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600000</v>
      </c>
    </row>
    <row r="13" spans="1:19" ht="45" customHeight="1">
      <c r="A13" s="57" t="s">
        <v>0</v>
      </c>
      <c r="B13" s="57"/>
      <c r="C13" s="50">
        <f>SUM(C14:C28)</f>
        <v>53668972.950000003</v>
      </c>
      <c r="D13" s="50">
        <f t="shared" ref="D13:R13" si="3">SUM(D14:D28)</f>
        <v>2123260.9500000002</v>
      </c>
      <c r="E13" s="51">
        <f t="shared" si="3"/>
        <v>0</v>
      </c>
      <c r="F13" s="50">
        <f t="shared" si="3"/>
        <v>0</v>
      </c>
      <c r="G13" s="50">
        <f t="shared" si="3"/>
        <v>8447.52</v>
      </c>
      <c r="H13" s="50">
        <f t="shared" si="3"/>
        <v>43736256</v>
      </c>
      <c r="I13" s="50">
        <f t="shared" si="3"/>
        <v>182.3</v>
      </c>
      <c r="J13" s="50">
        <f t="shared" si="3"/>
        <v>218760</v>
      </c>
      <c r="K13" s="50">
        <f t="shared" si="3"/>
        <v>1235.2</v>
      </c>
      <c r="L13" s="50">
        <f t="shared" si="3"/>
        <v>3217696</v>
      </c>
      <c r="M13" s="50">
        <f t="shared" si="3"/>
        <v>130</v>
      </c>
      <c r="N13" s="50">
        <f t="shared" si="3"/>
        <v>273000</v>
      </c>
      <c r="O13" s="50">
        <f t="shared" si="3"/>
        <v>0</v>
      </c>
      <c r="P13" s="50">
        <f t="shared" si="3"/>
        <v>0</v>
      </c>
      <c r="Q13" s="50">
        <f t="shared" si="3"/>
        <v>0</v>
      </c>
      <c r="R13" s="50">
        <f t="shared" si="3"/>
        <v>4100000</v>
      </c>
      <c r="S13" s="16">
        <f>C13+C363+C772</f>
        <v>308081499.32999998</v>
      </c>
    </row>
    <row r="14" spans="1:19" ht="21.95" customHeight="1">
      <c r="A14" s="23" t="s">
        <v>1628</v>
      </c>
      <c r="B14" s="26" t="s">
        <v>47</v>
      </c>
      <c r="C14" s="1">
        <f t="shared" ref="C14:C28" si="4">SUM(D14,F14,H14,J14,L14,N14,O14,P14,Q14,R14)</f>
        <v>7218816.9500000002</v>
      </c>
      <c r="D14" s="25">
        <v>2123260.9500000002</v>
      </c>
      <c r="E14" s="44">
        <v>0</v>
      </c>
      <c r="F14" s="25">
        <v>0</v>
      </c>
      <c r="G14" s="25">
        <v>617</v>
      </c>
      <c r="H14" s="27">
        <v>3270100</v>
      </c>
      <c r="I14" s="25">
        <v>182.3</v>
      </c>
      <c r="J14" s="25">
        <v>218760</v>
      </c>
      <c r="K14" s="25">
        <v>435.2</v>
      </c>
      <c r="L14" s="25">
        <v>1133696</v>
      </c>
      <c r="M14" s="25">
        <v>130</v>
      </c>
      <c r="N14" s="25">
        <v>273000</v>
      </c>
      <c r="O14" s="25">
        <v>0</v>
      </c>
      <c r="P14" s="25">
        <v>0</v>
      </c>
      <c r="Q14" s="25">
        <v>0</v>
      </c>
      <c r="R14" s="25">
        <v>200000</v>
      </c>
    </row>
    <row r="15" spans="1:19" ht="21.95" customHeight="1">
      <c r="A15" s="23" t="s">
        <v>1629</v>
      </c>
      <c r="B15" s="26" t="s">
        <v>49</v>
      </c>
      <c r="C15" s="1">
        <f t="shared" si="4"/>
        <v>7196040</v>
      </c>
      <c r="D15" s="25">
        <v>0</v>
      </c>
      <c r="E15" s="44">
        <v>0</v>
      </c>
      <c r="F15" s="25">
        <v>0</v>
      </c>
      <c r="G15" s="25">
        <v>926.8</v>
      </c>
      <c r="H15" s="27">
        <v>4912040</v>
      </c>
      <c r="I15" s="25">
        <v>0</v>
      </c>
      <c r="J15" s="25">
        <v>0</v>
      </c>
      <c r="K15" s="25">
        <v>800</v>
      </c>
      <c r="L15" s="25">
        <v>2084000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200000</v>
      </c>
    </row>
    <row r="16" spans="1:19" ht="21.95" customHeight="1">
      <c r="A16" s="23" t="s">
        <v>1630</v>
      </c>
      <c r="B16" s="28" t="s">
        <v>1617</v>
      </c>
      <c r="C16" s="1">
        <f>SUM(D16,F16,H16,J16,L16,N16,O16,P16,Q16,R16)</f>
        <v>1697800</v>
      </c>
      <c r="D16" s="25">
        <v>0</v>
      </c>
      <c r="E16" s="44">
        <v>0</v>
      </c>
      <c r="F16" s="25">
        <v>0</v>
      </c>
      <c r="G16" s="25">
        <v>226</v>
      </c>
      <c r="H16" s="27">
        <v>1197800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500000</v>
      </c>
    </row>
    <row r="17" spans="1:19" ht="21.95" customHeight="1">
      <c r="A17" s="23" t="s">
        <v>1631</v>
      </c>
      <c r="B17" s="28" t="s">
        <v>52</v>
      </c>
      <c r="C17" s="1">
        <f t="shared" si="4"/>
        <v>3460560</v>
      </c>
      <c r="D17" s="25">
        <v>0</v>
      </c>
      <c r="E17" s="44">
        <v>0</v>
      </c>
      <c r="F17" s="25">
        <v>0</v>
      </c>
      <c r="G17" s="25">
        <v>615.20000000000005</v>
      </c>
      <c r="H17" s="27">
        <v>3260560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200000</v>
      </c>
    </row>
    <row r="18" spans="1:19" ht="21.95" customHeight="1">
      <c r="A18" s="23" t="s">
        <v>1632</v>
      </c>
      <c r="B18" s="28" t="s">
        <v>53</v>
      </c>
      <c r="C18" s="1">
        <f t="shared" si="4"/>
        <v>5298600</v>
      </c>
      <c r="D18" s="25">
        <v>0</v>
      </c>
      <c r="E18" s="44">
        <v>0</v>
      </c>
      <c r="F18" s="25">
        <v>0</v>
      </c>
      <c r="G18" s="25">
        <v>962</v>
      </c>
      <c r="H18" s="27">
        <v>5098600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200000</v>
      </c>
    </row>
    <row r="19" spans="1:19" ht="21.95" customHeight="1">
      <c r="A19" s="23" t="s">
        <v>880</v>
      </c>
      <c r="B19" s="28" t="s">
        <v>54</v>
      </c>
      <c r="C19" s="1">
        <f t="shared" si="4"/>
        <v>300000</v>
      </c>
      <c r="D19" s="25">
        <v>0</v>
      </c>
      <c r="E19" s="44">
        <v>0</v>
      </c>
      <c r="F19" s="25">
        <v>0</v>
      </c>
      <c r="G19" s="25">
        <v>0</v>
      </c>
      <c r="H19" s="27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300000</v>
      </c>
    </row>
    <row r="20" spans="1:19" ht="21.95" customHeight="1">
      <c r="A20" s="23" t="s">
        <v>1633</v>
      </c>
      <c r="B20" s="28" t="s">
        <v>55</v>
      </c>
      <c r="C20" s="1">
        <f t="shared" si="4"/>
        <v>4481870</v>
      </c>
      <c r="D20" s="25">
        <v>0</v>
      </c>
      <c r="E20" s="44">
        <v>0</v>
      </c>
      <c r="F20" s="25">
        <v>0</v>
      </c>
      <c r="G20" s="25">
        <v>807.9</v>
      </c>
      <c r="H20" s="27">
        <f>G20*5300</f>
        <v>4281870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200000</v>
      </c>
    </row>
    <row r="21" spans="1:19" ht="21.95" customHeight="1">
      <c r="A21" s="23" t="s">
        <v>1634</v>
      </c>
      <c r="B21" s="28" t="s">
        <v>58</v>
      </c>
      <c r="C21" s="1">
        <f t="shared" si="4"/>
        <v>3286720</v>
      </c>
      <c r="D21" s="25">
        <v>0</v>
      </c>
      <c r="E21" s="44">
        <v>0</v>
      </c>
      <c r="F21" s="25">
        <v>0</v>
      </c>
      <c r="G21" s="25">
        <v>582.4</v>
      </c>
      <c r="H21" s="27">
        <v>3086720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200000</v>
      </c>
    </row>
    <row r="22" spans="1:19" ht="21.95" customHeight="1">
      <c r="A22" s="23" t="s">
        <v>1635</v>
      </c>
      <c r="B22" s="26" t="s">
        <v>1573</v>
      </c>
      <c r="C22" s="1">
        <f>SUM(D22,F22,H22,J22,L22,N22,O22,P22,Q22,R22)</f>
        <v>3734696</v>
      </c>
      <c r="D22" s="25">
        <v>0</v>
      </c>
      <c r="E22" s="44">
        <v>0</v>
      </c>
      <c r="F22" s="25">
        <v>0</v>
      </c>
      <c r="G22" s="25">
        <v>610.32000000000005</v>
      </c>
      <c r="H22" s="27">
        <v>3234696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500000</v>
      </c>
    </row>
    <row r="23" spans="1:19" ht="21.95" customHeight="1">
      <c r="A23" s="23" t="s">
        <v>1636</v>
      </c>
      <c r="B23" s="28" t="s">
        <v>60</v>
      </c>
      <c r="C23" s="1">
        <f t="shared" si="4"/>
        <v>1908740</v>
      </c>
      <c r="D23" s="25">
        <v>0</v>
      </c>
      <c r="E23" s="44">
        <v>0</v>
      </c>
      <c r="F23" s="25">
        <v>0</v>
      </c>
      <c r="G23" s="25">
        <v>517.79999999999995</v>
      </c>
      <c r="H23" s="27">
        <v>1708740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200000</v>
      </c>
    </row>
    <row r="24" spans="1:19" ht="21.95" customHeight="1">
      <c r="A24" s="23" t="s">
        <v>1637</v>
      </c>
      <c r="B24" s="28" t="s">
        <v>63</v>
      </c>
      <c r="C24" s="1">
        <f t="shared" si="4"/>
        <v>1960130</v>
      </c>
      <c r="D24" s="25">
        <v>0</v>
      </c>
      <c r="E24" s="44">
        <v>0</v>
      </c>
      <c r="F24" s="25">
        <v>0</v>
      </c>
      <c r="G24" s="25">
        <v>332.1</v>
      </c>
      <c r="H24" s="27">
        <v>1760130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200000</v>
      </c>
    </row>
    <row r="25" spans="1:19" ht="21.95" customHeight="1">
      <c r="A25" s="23" t="s">
        <v>1638</v>
      </c>
      <c r="B25" s="28" t="s">
        <v>64</v>
      </c>
      <c r="C25" s="1">
        <f t="shared" si="4"/>
        <v>2667000</v>
      </c>
      <c r="D25" s="25">
        <v>0</v>
      </c>
      <c r="E25" s="44">
        <v>0</v>
      </c>
      <c r="F25" s="25">
        <v>0</v>
      </c>
      <c r="G25" s="25">
        <v>390</v>
      </c>
      <c r="H25" s="27">
        <f>G25*5300</f>
        <v>2067000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600000</v>
      </c>
    </row>
    <row r="26" spans="1:19" ht="21.95" customHeight="1">
      <c r="A26" s="23" t="s">
        <v>1639</v>
      </c>
      <c r="B26" s="26" t="s">
        <v>65</v>
      </c>
      <c r="C26" s="1">
        <f t="shared" si="4"/>
        <v>3486000</v>
      </c>
      <c r="D26" s="25">
        <v>0</v>
      </c>
      <c r="E26" s="44">
        <v>0</v>
      </c>
      <c r="F26" s="25">
        <v>0</v>
      </c>
      <c r="G26" s="25">
        <v>620</v>
      </c>
      <c r="H26" s="27">
        <f>G26*5300</f>
        <v>3286000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200000</v>
      </c>
    </row>
    <row r="27" spans="1:19" ht="21.95" customHeight="1">
      <c r="A27" s="23" t="s">
        <v>1640</v>
      </c>
      <c r="B27" s="26" t="s">
        <v>66</v>
      </c>
      <c r="C27" s="1">
        <f t="shared" si="4"/>
        <v>3486000</v>
      </c>
      <c r="D27" s="25">
        <v>0</v>
      </c>
      <c r="E27" s="44">
        <v>0</v>
      </c>
      <c r="F27" s="25">
        <v>0</v>
      </c>
      <c r="G27" s="25">
        <v>620</v>
      </c>
      <c r="H27" s="27">
        <f>G27*5300</f>
        <v>3286000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200000</v>
      </c>
    </row>
    <row r="28" spans="1:19" ht="21.95" customHeight="1">
      <c r="A28" s="23" t="s">
        <v>1641</v>
      </c>
      <c r="B28" s="26" t="s">
        <v>67</v>
      </c>
      <c r="C28" s="1">
        <f t="shared" si="4"/>
        <v>3486000</v>
      </c>
      <c r="D28" s="25">
        <v>0</v>
      </c>
      <c r="E28" s="44">
        <v>0</v>
      </c>
      <c r="F28" s="25">
        <v>0</v>
      </c>
      <c r="G28" s="25">
        <v>620</v>
      </c>
      <c r="H28" s="27">
        <f>G28*5300</f>
        <v>3286000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200000</v>
      </c>
    </row>
    <row r="29" spans="1:19" ht="45" customHeight="1">
      <c r="A29" s="57" t="s">
        <v>1352</v>
      </c>
      <c r="B29" s="57"/>
      <c r="C29" s="50">
        <f>SUM(C30)</f>
        <v>2884450</v>
      </c>
      <c r="D29" s="50">
        <f t="shared" ref="D29:R29" si="5">SUM(D30)</f>
        <v>0</v>
      </c>
      <c r="E29" s="51">
        <f t="shared" si="5"/>
        <v>0</v>
      </c>
      <c r="F29" s="50">
        <f t="shared" si="5"/>
        <v>0</v>
      </c>
      <c r="G29" s="50">
        <f t="shared" si="5"/>
        <v>506.5</v>
      </c>
      <c r="H29" s="50">
        <f t="shared" si="5"/>
        <v>2684450</v>
      </c>
      <c r="I29" s="50">
        <f t="shared" si="5"/>
        <v>0</v>
      </c>
      <c r="J29" s="50">
        <f t="shared" si="5"/>
        <v>0</v>
      </c>
      <c r="K29" s="50">
        <f t="shared" si="5"/>
        <v>0</v>
      </c>
      <c r="L29" s="50">
        <f t="shared" si="5"/>
        <v>0</v>
      </c>
      <c r="M29" s="50">
        <f t="shared" si="5"/>
        <v>0</v>
      </c>
      <c r="N29" s="50">
        <f t="shared" si="5"/>
        <v>0</v>
      </c>
      <c r="O29" s="50">
        <f t="shared" si="5"/>
        <v>0</v>
      </c>
      <c r="P29" s="50">
        <f t="shared" si="5"/>
        <v>0</v>
      </c>
      <c r="Q29" s="50">
        <f t="shared" si="5"/>
        <v>0</v>
      </c>
      <c r="R29" s="50">
        <f t="shared" si="5"/>
        <v>200000</v>
      </c>
      <c r="S29" s="16">
        <f>C29</f>
        <v>2884450</v>
      </c>
    </row>
    <row r="30" spans="1:19" ht="21.95" customHeight="1">
      <c r="A30" s="23" t="s">
        <v>1642</v>
      </c>
      <c r="B30" s="28" t="s">
        <v>35</v>
      </c>
      <c r="C30" s="1">
        <f>SUM(D30,F30,H30,J30,L30,N30,O30,P30,Q30,R30)</f>
        <v>2884450</v>
      </c>
      <c r="D30" s="25">
        <v>0</v>
      </c>
      <c r="E30" s="44">
        <v>0</v>
      </c>
      <c r="F30" s="25">
        <v>0</v>
      </c>
      <c r="G30" s="25">
        <v>506.5</v>
      </c>
      <c r="H30" s="27">
        <f>G30*5300</f>
        <v>2684450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200000</v>
      </c>
    </row>
    <row r="31" spans="1:19" ht="45" customHeight="1">
      <c r="A31" s="57" t="s">
        <v>1548</v>
      </c>
      <c r="B31" s="57"/>
      <c r="C31" s="50">
        <f>SUM(C32)</f>
        <v>4254050</v>
      </c>
      <c r="D31" s="50">
        <f t="shared" ref="D31:R31" si="6">SUM(D32)</f>
        <v>0</v>
      </c>
      <c r="E31" s="51">
        <f t="shared" si="6"/>
        <v>0</v>
      </c>
      <c r="F31" s="50">
        <f t="shared" si="6"/>
        <v>0</v>
      </c>
      <c r="G31" s="50">
        <f t="shared" si="6"/>
        <v>1228.5</v>
      </c>
      <c r="H31" s="50">
        <f t="shared" si="6"/>
        <v>4054050</v>
      </c>
      <c r="I31" s="50">
        <f t="shared" si="6"/>
        <v>0</v>
      </c>
      <c r="J31" s="50">
        <f t="shared" si="6"/>
        <v>0</v>
      </c>
      <c r="K31" s="50">
        <f t="shared" si="6"/>
        <v>0</v>
      </c>
      <c r="L31" s="50">
        <f t="shared" si="6"/>
        <v>0</v>
      </c>
      <c r="M31" s="50">
        <f t="shared" si="6"/>
        <v>0</v>
      </c>
      <c r="N31" s="50">
        <f t="shared" si="6"/>
        <v>0</v>
      </c>
      <c r="O31" s="50">
        <f t="shared" si="6"/>
        <v>0</v>
      </c>
      <c r="P31" s="50">
        <f t="shared" si="6"/>
        <v>0</v>
      </c>
      <c r="Q31" s="50">
        <f t="shared" si="6"/>
        <v>0</v>
      </c>
      <c r="R31" s="50">
        <f t="shared" si="6"/>
        <v>200000</v>
      </c>
      <c r="S31" s="16">
        <f>C31</f>
        <v>4254050</v>
      </c>
    </row>
    <row r="32" spans="1:19" ht="21.95" customHeight="1">
      <c r="A32" s="23" t="s">
        <v>1643</v>
      </c>
      <c r="B32" s="28" t="s">
        <v>1549</v>
      </c>
      <c r="C32" s="1">
        <f>SUM(D32,F32,H32,J32,L32,N32,O32,P32,Q32,R32)</f>
        <v>4254050</v>
      </c>
      <c r="D32" s="25">
        <v>0</v>
      </c>
      <c r="E32" s="44">
        <v>0</v>
      </c>
      <c r="F32" s="25">
        <v>0</v>
      </c>
      <c r="G32" s="25">
        <v>1228.5</v>
      </c>
      <c r="H32" s="27">
        <f>G32*3300</f>
        <v>4054050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200000</v>
      </c>
    </row>
    <row r="33" spans="1:19" ht="45" customHeight="1">
      <c r="A33" s="57" t="s">
        <v>86</v>
      </c>
      <c r="B33" s="57"/>
      <c r="C33" s="50">
        <f>SUM(C34)</f>
        <v>2245864.7000000002</v>
      </c>
      <c r="D33" s="50">
        <f t="shared" ref="D33:R33" si="7">SUM(D34)</f>
        <v>694364.7</v>
      </c>
      <c r="E33" s="51">
        <f t="shared" si="7"/>
        <v>0</v>
      </c>
      <c r="F33" s="50">
        <f t="shared" si="7"/>
        <v>0</v>
      </c>
      <c r="G33" s="50">
        <f t="shared" si="7"/>
        <v>255</v>
      </c>
      <c r="H33" s="50">
        <f t="shared" si="7"/>
        <v>1351500</v>
      </c>
      <c r="I33" s="50">
        <f t="shared" si="7"/>
        <v>0</v>
      </c>
      <c r="J33" s="50">
        <f t="shared" si="7"/>
        <v>0</v>
      </c>
      <c r="K33" s="50">
        <f t="shared" si="7"/>
        <v>0</v>
      </c>
      <c r="L33" s="50">
        <f t="shared" si="7"/>
        <v>0</v>
      </c>
      <c r="M33" s="50">
        <f t="shared" si="7"/>
        <v>0</v>
      </c>
      <c r="N33" s="50">
        <f t="shared" si="7"/>
        <v>0</v>
      </c>
      <c r="O33" s="50">
        <f t="shared" si="7"/>
        <v>0</v>
      </c>
      <c r="P33" s="50">
        <f t="shared" si="7"/>
        <v>0</v>
      </c>
      <c r="Q33" s="50">
        <f t="shared" si="7"/>
        <v>0</v>
      </c>
      <c r="R33" s="50">
        <f t="shared" si="7"/>
        <v>200000</v>
      </c>
      <c r="S33" s="16">
        <f>C33+C386+C796</f>
        <v>24786382.849999998</v>
      </c>
    </row>
    <row r="34" spans="1:19" ht="23.1" customHeight="1">
      <c r="A34" s="21" t="s">
        <v>1644</v>
      </c>
      <c r="B34" s="28" t="s">
        <v>85</v>
      </c>
      <c r="C34" s="1">
        <f>SUM(D34,F34,H34,J34,L34,N34,O34,P34,Q34,R34)</f>
        <v>2245864.7000000002</v>
      </c>
      <c r="D34" s="3">
        <v>694364.7</v>
      </c>
      <c r="E34" s="8">
        <v>0</v>
      </c>
      <c r="F34" s="3">
        <v>0</v>
      </c>
      <c r="G34" s="3">
        <v>255</v>
      </c>
      <c r="H34" s="27">
        <f>G34*5300</f>
        <v>1351500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200000</v>
      </c>
      <c r="S34" s="16"/>
    </row>
    <row r="35" spans="1:19" ht="45" customHeight="1">
      <c r="A35" s="57" t="s">
        <v>1621</v>
      </c>
      <c r="B35" s="57"/>
      <c r="C35" s="50">
        <f>SUM(C36)</f>
        <v>1832580.9</v>
      </c>
      <c r="D35" s="50">
        <f t="shared" ref="D35:R35" si="8">SUM(D36)</f>
        <v>0</v>
      </c>
      <c r="E35" s="51">
        <f t="shared" si="8"/>
        <v>0</v>
      </c>
      <c r="F35" s="50">
        <f t="shared" si="8"/>
        <v>0</v>
      </c>
      <c r="G35" s="50">
        <f t="shared" si="8"/>
        <v>0</v>
      </c>
      <c r="H35" s="50">
        <f t="shared" si="8"/>
        <v>0</v>
      </c>
      <c r="I35" s="50">
        <f t="shared" si="8"/>
        <v>323.25</v>
      </c>
      <c r="J35" s="50">
        <f t="shared" si="8"/>
        <v>387900</v>
      </c>
      <c r="K35" s="50">
        <f t="shared" si="8"/>
        <v>554.58000000000004</v>
      </c>
      <c r="L35" s="50">
        <f t="shared" si="8"/>
        <v>1444680.9</v>
      </c>
      <c r="M35" s="50">
        <f t="shared" si="8"/>
        <v>0</v>
      </c>
      <c r="N35" s="50">
        <f t="shared" si="8"/>
        <v>0</v>
      </c>
      <c r="O35" s="50">
        <f t="shared" si="8"/>
        <v>0</v>
      </c>
      <c r="P35" s="50">
        <f t="shared" si="8"/>
        <v>0</v>
      </c>
      <c r="Q35" s="50">
        <f t="shared" si="8"/>
        <v>0</v>
      </c>
      <c r="R35" s="50">
        <f t="shared" si="8"/>
        <v>0</v>
      </c>
      <c r="S35" s="16">
        <f>C35</f>
        <v>1832580.9</v>
      </c>
    </row>
    <row r="36" spans="1:19" ht="27" customHeight="1">
      <c r="A36" s="23" t="s">
        <v>881</v>
      </c>
      <c r="B36" s="28" t="s">
        <v>1622</v>
      </c>
      <c r="C36" s="1">
        <f>SUM(D36,F36,H36,J36,L36,N36,O36,P36,Q36,R36)</f>
        <v>1832580.9</v>
      </c>
      <c r="D36" s="25">
        <v>0</v>
      </c>
      <c r="E36" s="44">
        <v>0</v>
      </c>
      <c r="F36" s="25">
        <v>0</v>
      </c>
      <c r="G36" s="25">
        <v>0</v>
      </c>
      <c r="H36" s="25">
        <v>0</v>
      </c>
      <c r="I36" s="25">
        <v>323.25</v>
      </c>
      <c r="J36" s="25">
        <v>387900</v>
      </c>
      <c r="K36" s="25">
        <v>554.58000000000004</v>
      </c>
      <c r="L36" s="25">
        <v>1444680.9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9" ht="45" customHeight="1">
      <c r="A37" s="57" t="s">
        <v>87</v>
      </c>
      <c r="B37" s="57"/>
      <c r="C37" s="50">
        <f>SUM(C38)</f>
        <v>774713.6</v>
      </c>
      <c r="D37" s="50">
        <f t="shared" ref="D37:R37" si="9">SUM(D38)</f>
        <v>574713.59999999998</v>
      </c>
      <c r="E37" s="51">
        <f t="shared" si="9"/>
        <v>0</v>
      </c>
      <c r="F37" s="50">
        <f t="shared" si="9"/>
        <v>0</v>
      </c>
      <c r="G37" s="50">
        <f t="shared" si="9"/>
        <v>0</v>
      </c>
      <c r="H37" s="50">
        <f t="shared" si="9"/>
        <v>0</v>
      </c>
      <c r="I37" s="50">
        <f t="shared" si="9"/>
        <v>0</v>
      </c>
      <c r="J37" s="50">
        <f t="shared" si="9"/>
        <v>0</v>
      </c>
      <c r="K37" s="50">
        <f t="shared" si="9"/>
        <v>0</v>
      </c>
      <c r="L37" s="50">
        <f t="shared" si="9"/>
        <v>0</v>
      </c>
      <c r="M37" s="50">
        <f t="shared" si="9"/>
        <v>0</v>
      </c>
      <c r="N37" s="50">
        <f t="shared" si="9"/>
        <v>0</v>
      </c>
      <c r="O37" s="50">
        <f t="shared" si="9"/>
        <v>0</v>
      </c>
      <c r="P37" s="50">
        <f t="shared" si="9"/>
        <v>0</v>
      </c>
      <c r="Q37" s="50">
        <f t="shared" si="9"/>
        <v>0</v>
      </c>
      <c r="R37" s="50">
        <f t="shared" si="9"/>
        <v>200000</v>
      </c>
      <c r="S37" s="16">
        <f>C37+C391+C800</f>
        <v>2792066.4</v>
      </c>
    </row>
    <row r="38" spans="1:19" ht="19.899999999999999" customHeight="1">
      <c r="A38" s="21" t="s">
        <v>1645</v>
      </c>
      <c r="B38" s="28" t="s">
        <v>17</v>
      </c>
      <c r="C38" s="1">
        <f>SUM(D38,F38,H38,J38,L38,N38,O38,P38,Q38,R38)</f>
        <v>774713.6</v>
      </c>
      <c r="D38" s="25">
        <v>574713.59999999998</v>
      </c>
      <c r="E38" s="44">
        <v>0</v>
      </c>
      <c r="F38" s="25">
        <v>0</v>
      </c>
      <c r="G38" s="3">
        <v>0</v>
      </c>
      <c r="H38" s="3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200000</v>
      </c>
    </row>
    <row r="39" spans="1:19" ht="45" customHeight="1">
      <c r="A39" s="57" t="s">
        <v>3</v>
      </c>
      <c r="B39" s="57"/>
      <c r="C39" s="50">
        <f>SUM(C40:C41)</f>
        <v>2494920</v>
      </c>
      <c r="D39" s="50">
        <f t="shared" ref="D39:R39" si="10">SUM(D40:D41)</f>
        <v>0</v>
      </c>
      <c r="E39" s="51">
        <f t="shared" si="10"/>
        <v>0</v>
      </c>
      <c r="F39" s="50">
        <f t="shared" si="10"/>
        <v>0</v>
      </c>
      <c r="G39" s="50">
        <f t="shared" si="10"/>
        <v>376.4</v>
      </c>
      <c r="H39" s="50">
        <f t="shared" si="10"/>
        <v>1994920</v>
      </c>
      <c r="I39" s="50">
        <f t="shared" si="10"/>
        <v>0</v>
      </c>
      <c r="J39" s="50">
        <f t="shared" si="10"/>
        <v>0</v>
      </c>
      <c r="K39" s="50">
        <f t="shared" si="10"/>
        <v>0</v>
      </c>
      <c r="L39" s="50">
        <f t="shared" si="10"/>
        <v>0</v>
      </c>
      <c r="M39" s="50">
        <f t="shared" si="10"/>
        <v>0</v>
      </c>
      <c r="N39" s="50">
        <f t="shared" si="10"/>
        <v>0</v>
      </c>
      <c r="O39" s="50">
        <f t="shared" si="10"/>
        <v>0</v>
      </c>
      <c r="P39" s="50">
        <f t="shared" si="10"/>
        <v>0</v>
      </c>
      <c r="Q39" s="50">
        <f t="shared" si="10"/>
        <v>0</v>
      </c>
      <c r="R39" s="50">
        <f t="shared" si="10"/>
        <v>500000</v>
      </c>
      <c r="S39" s="16">
        <f>C39+C393+C802</f>
        <v>17956474.300000001</v>
      </c>
    </row>
    <row r="40" spans="1:19" ht="20.100000000000001" customHeight="1">
      <c r="A40" s="23" t="s">
        <v>1646</v>
      </c>
      <c r="B40" s="28" t="s">
        <v>90</v>
      </c>
      <c r="C40" s="1">
        <f>SUM(D40,F40,H40,J40,L40,N40,O40,P40,Q40,R40)</f>
        <v>300000</v>
      </c>
      <c r="D40" s="25">
        <v>0</v>
      </c>
      <c r="E40" s="44">
        <v>0</v>
      </c>
      <c r="F40" s="25">
        <v>0</v>
      </c>
      <c r="G40" s="3">
        <v>0</v>
      </c>
      <c r="H40" s="3">
        <v>0</v>
      </c>
      <c r="I40" s="25">
        <v>0</v>
      </c>
      <c r="J40" s="25">
        <v>0</v>
      </c>
      <c r="K40" s="25">
        <v>0</v>
      </c>
      <c r="L40" s="25">
        <v>0</v>
      </c>
      <c r="M40" s="3">
        <v>0</v>
      </c>
      <c r="N40" s="3">
        <v>0</v>
      </c>
      <c r="O40" s="25">
        <v>0</v>
      </c>
      <c r="P40" s="25">
        <v>0</v>
      </c>
      <c r="Q40" s="25">
        <v>0</v>
      </c>
      <c r="R40" s="25">
        <v>300000</v>
      </c>
    </row>
    <row r="41" spans="1:19" s="15" customFormat="1" ht="20.100000000000001" customHeight="1">
      <c r="A41" s="23" t="s">
        <v>1647</v>
      </c>
      <c r="B41" s="28" t="s">
        <v>91</v>
      </c>
      <c r="C41" s="1">
        <f>SUM(D41,F41,H41,J41,L41,N41,O41,P41,Q41,R41)</f>
        <v>2194920</v>
      </c>
      <c r="D41" s="3">
        <v>0</v>
      </c>
      <c r="E41" s="8">
        <v>0</v>
      </c>
      <c r="F41" s="3">
        <v>0</v>
      </c>
      <c r="G41" s="3">
        <v>376.4</v>
      </c>
      <c r="H41" s="3">
        <v>1994920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25">
        <v>0</v>
      </c>
      <c r="R41" s="3">
        <v>200000</v>
      </c>
    </row>
    <row r="42" spans="1:19" ht="45" customHeight="1">
      <c r="A42" s="57" t="s">
        <v>873</v>
      </c>
      <c r="B42" s="57"/>
      <c r="C42" s="50">
        <f>SUM(C43:C44)</f>
        <v>5101800</v>
      </c>
      <c r="D42" s="50">
        <f t="shared" ref="D42:R42" si="11">SUM(D43:D44)</f>
        <v>0</v>
      </c>
      <c r="E42" s="51">
        <f t="shared" si="11"/>
        <v>0</v>
      </c>
      <c r="F42" s="50">
        <f t="shared" si="11"/>
        <v>0</v>
      </c>
      <c r="G42" s="50">
        <f t="shared" si="11"/>
        <v>906</v>
      </c>
      <c r="H42" s="50">
        <f t="shared" si="11"/>
        <v>4801800</v>
      </c>
      <c r="I42" s="50">
        <f t="shared" si="11"/>
        <v>0</v>
      </c>
      <c r="J42" s="50">
        <f t="shared" si="11"/>
        <v>0</v>
      </c>
      <c r="K42" s="50">
        <f t="shared" si="11"/>
        <v>0</v>
      </c>
      <c r="L42" s="50">
        <f t="shared" si="11"/>
        <v>0</v>
      </c>
      <c r="M42" s="50">
        <f t="shared" si="11"/>
        <v>0</v>
      </c>
      <c r="N42" s="50">
        <f t="shared" si="11"/>
        <v>0</v>
      </c>
      <c r="O42" s="50">
        <f t="shared" si="11"/>
        <v>0</v>
      </c>
      <c r="P42" s="50">
        <f t="shared" si="11"/>
        <v>0</v>
      </c>
      <c r="Q42" s="50">
        <f t="shared" si="11"/>
        <v>0</v>
      </c>
      <c r="R42" s="50">
        <f t="shared" si="11"/>
        <v>300000</v>
      </c>
      <c r="S42" s="16">
        <f>C42+C399+C808</f>
        <v>22417966.899999999</v>
      </c>
    </row>
    <row r="43" spans="1:19" ht="20.100000000000001" customHeight="1">
      <c r="A43" s="23" t="s">
        <v>1648</v>
      </c>
      <c r="B43" s="28" t="s">
        <v>100</v>
      </c>
      <c r="C43" s="1">
        <f>SUM(D43,F43,H43,J43,L43,N43,O43,P43,Q43,R43)</f>
        <v>688300</v>
      </c>
      <c r="D43" s="25">
        <v>0</v>
      </c>
      <c r="E43" s="44">
        <v>0</v>
      </c>
      <c r="F43" s="25">
        <v>0</v>
      </c>
      <c r="G43" s="25">
        <v>111</v>
      </c>
      <c r="H43" s="27">
        <f>G43*5300</f>
        <v>588300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100000</v>
      </c>
    </row>
    <row r="44" spans="1:19" ht="20.100000000000001" customHeight="1">
      <c r="A44" s="21" t="s">
        <v>1649</v>
      </c>
      <c r="B44" s="28" t="s">
        <v>101</v>
      </c>
      <c r="C44" s="1">
        <f>SUM(D44,F44,H44,J44,L44,N44,O44,P44,Q44,R44)</f>
        <v>4413500</v>
      </c>
      <c r="D44" s="25">
        <v>0</v>
      </c>
      <c r="E44" s="44">
        <v>0</v>
      </c>
      <c r="F44" s="25">
        <v>0</v>
      </c>
      <c r="G44" s="25">
        <v>795</v>
      </c>
      <c r="H44" s="27">
        <f>G44*5300</f>
        <v>4213500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200000</v>
      </c>
    </row>
    <row r="45" spans="1:19" ht="45" customHeight="1">
      <c r="A45" s="57" t="s">
        <v>106</v>
      </c>
      <c r="B45" s="57"/>
      <c r="C45" s="50">
        <f>SUM(C46:C48)</f>
        <v>10851861.800000001</v>
      </c>
      <c r="D45" s="50">
        <f t="shared" ref="D45:R45" si="12">SUM(D46:D48)</f>
        <v>1051861.8</v>
      </c>
      <c r="E45" s="51">
        <f t="shared" si="12"/>
        <v>4</v>
      </c>
      <c r="F45" s="50">
        <f t="shared" si="12"/>
        <v>9200000</v>
      </c>
      <c r="G45" s="50">
        <f t="shared" si="12"/>
        <v>0</v>
      </c>
      <c r="H45" s="50">
        <f t="shared" si="12"/>
        <v>0</v>
      </c>
      <c r="I45" s="50">
        <f t="shared" si="12"/>
        <v>0</v>
      </c>
      <c r="J45" s="50">
        <f t="shared" si="12"/>
        <v>0</v>
      </c>
      <c r="K45" s="50">
        <f t="shared" si="12"/>
        <v>0</v>
      </c>
      <c r="L45" s="50">
        <f t="shared" si="12"/>
        <v>0</v>
      </c>
      <c r="M45" s="50">
        <f t="shared" si="12"/>
        <v>0</v>
      </c>
      <c r="N45" s="50">
        <f t="shared" si="12"/>
        <v>0</v>
      </c>
      <c r="O45" s="50">
        <f t="shared" si="12"/>
        <v>0</v>
      </c>
      <c r="P45" s="50">
        <f t="shared" si="12"/>
        <v>0</v>
      </c>
      <c r="Q45" s="50">
        <f t="shared" si="12"/>
        <v>0</v>
      </c>
      <c r="R45" s="50">
        <f t="shared" si="12"/>
        <v>600000</v>
      </c>
      <c r="S45" s="16">
        <f>C45+C404+C814</f>
        <v>29995221.800000001</v>
      </c>
    </row>
    <row r="46" spans="1:19" s="15" customFormat="1" ht="21.95" customHeight="1">
      <c r="A46" s="21" t="s">
        <v>1650</v>
      </c>
      <c r="B46" s="28" t="s">
        <v>108</v>
      </c>
      <c r="C46" s="1">
        <f>SUM(D46,F46,H46,J46,L46,N46,O46,P46,Q46,R46)</f>
        <v>1251861.8</v>
      </c>
      <c r="D46" s="3">
        <v>1051861.8</v>
      </c>
      <c r="E46" s="8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200000</v>
      </c>
    </row>
    <row r="47" spans="1:19" ht="21.95" customHeight="1">
      <c r="A47" s="21" t="s">
        <v>1651</v>
      </c>
      <c r="B47" s="28" t="s">
        <v>109</v>
      </c>
      <c r="C47" s="1">
        <f>SUM(D47,F47,H47,J47,L47,N47,O47,P47,Q47,R47)</f>
        <v>4800000</v>
      </c>
      <c r="D47" s="25">
        <v>0</v>
      </c>
      <c r="E47" s="44">
        <v>2</v>
      </c>
      <c r="F47" s="25">
        <v>4600000</v>
      </c>
      <c r="G47" s="3">
        <v>0</v>
      </c>
      <c r="H47" s="3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200000</v>
      </c>
    </row>
    <row r="48" spans="1:19" ht="21.95" customHeight="1">
      <c r="A48" s="21" t="s">
        <v>1652</v>
      </c>
      <c r="B48" s="28" t="s">
        <v>112</v>
      </c>
      <c r="C48" s="1">
        <f>SUM(D48,F48,H48,J48,L48,N48,O48,P48,Q48,R48)</f>
        <v>4800000</v>
      </c>
      <c r="D48" s="25">
        <v>0</v>
      </c>
      <c r="E48" s="44">
        <v>2</v>
      </c>
      <c r="F48" s="25">
        <v>4600000</v>
      </c>
      <c r="G48" s="3">
        <v>0</v>
      </c>
      <c r="H48" s="3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200000</v>
      </c>
    </row>
    <row r="49" spans="1:19" ht="45" customHeight="1">
      <c r="A49" s="57" t="s">
        <v>115</v>
      </c>
      <c r="B49" s="57"/>
      <c r="C49" s="50">
        <f>SUM(C50:C52)</f>
        <v>12174670</v>
      </c>
      <c r="D49" s="50">
        <f t="shared" ref="D49:R49" si="13">SUM(D50:D52)</f>
        <v>0</v>
      </c>
      <c r="E49" s="51">
        <f t="shared" si="13"/>
        <v>0</v>
      </c>
      <c r="F49" s="50">
        <f t="shared" si="13"/>
        <v>0</v>
      </c>
      <c r="G49" s="50">
        <f t="shared" si="13"/>
        <v>2183.9</v>
      </c>
      <c r="H49" s="50">
        <f t="shared" si="13"/>
        <v>11574670</v>
      </c>
      <c r="I49" s="50">
        <f t="shared" si="13"/>
        <v>0</v>
      </c>
      <c r="J49" s="50">
        <f t="shared" si="13"/>
        <v>0</v>
      </c>
      <c r="K49" s="50">
        <f t="shared" si="13"/>
        <v>0</v>
      </c>
      <c r="L49" s="50">
        <f t="shared" si="13"/>
        <v>0</v>
      </c>
      <c r="M49" s="50">
        <f t="shared" si="13"/>
        <v>0</v>
      </c>
      <c r="N49" s="50">
        <f t="shared" si="13"/>
        <v>0</v>
      </c>
      <c r="O49" s="50">
        <f t="shared" si="13"/>
        <v>0</v>
      </c>
      <c r="P49" s="50">
        <f t="shared" si="13"/>
        <v>0</v>
      </c>
      <c r="Q49" s="50">
        <f t="shared" si="13"/>
        <v>0</v>
      </c>
      <c r="R49" s="50">
        <f t="shared" si="13"/>
        <v>600000</v>
      </c>
      <c r="S49" s="16">
        <f>C49+C408+C817</f>
        <v>40442570</v>
      </c>
    </row>
    <row r="50" spans="1:19" ht="21.95" customHeight="1">
      <c r="A50" s="23" t="s">
        <v>1653</v>
      </c>
      <c r="B50" s="28" t="s">
        <v>123</v>
      </c>
      <c r="C50" s="1">
        <f>SUM(D50,F50,H50,J50,L50,N50,O50,P50,Q50,R50)</f>
        <v>4206800</v>
      </c>
      <c r="D50" s="25">
        <v>0</v>
      </c>
      <c r="E50" s="44">
        <v>0</v>
      </c>
      <c r="F50" s="25">
        <v>0</v>
      </c>
      <c r="G50" s="3">
        <v>756</v>
      </c>
      <c r="H50" s="27">
        <f>G50*5300</f>
        <v>4006800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200000</v>
      </c>
    </row>
    <row r="51" spans="1:19" ht="21.95" customHeight="1">
      <c r="A51" s="23" t="s">
        <v>1654</v>
      </c>
      <c r="B51" s="28" t="s">
        <v>124</v>
      </c>
      <c r="C51" s="1">
        <f>SUM(D51,F51,H51,J51,L51,N51,O51,P51,Q51,R51)</f>
        <v>4206800</v>
      </c>
      <c r="D51" s="25">
        <v>0</v>
      </c>
      <c r="E51" s="44">
        <v>0</v>
      </c>
      <c r="F51" s="25">
        <v>0</v>
      </c>
      <c r="G51" s="3">
        <v>756</v>
      </c>
      <c r="H51" s="27">
        <f>G51*5300</f>
        <v>4006800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200000</v>
      </c>
    </row>
    <row r="52" spans="1:19" ht="21.95" customHeight="1">
      <c r="A52" s="23" t="s">
        <v>1655</v>
      </c>
      <c r="B52" s="28" t="s">
        <v>125</v>
      </c>
      <c r="C52" s="1">
        <f>SUM(D52,F52,H52,J52,L52,N52,O52,P52,Q52,R52)</f>
        <v>3761070</v>
      </c>
      <c r="D52" s="25">
        <v>0</v>
      </c>
      <c r="E52" s="44">
        <v>0</v>
      </c>
      <c r="F52" s="25">
        <v>0</v>
      </c>
      <c r="G52" s="25">
        <v>671.9</v>
      </c>
      <c r="H52" s="27">
        <f>G52*5300</f>
        <v>3561070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200000</v>
      </c>
    </row>
    <row r="53" spans="1:19" ht="45" customHeight="1">
      <c r="A53" s="57" t="s">
        <v>1601</v>
      </c>
      <c r="B53" s="57"/>
      <c r="C53" s="50">
        <f>SUM(C54)</f>
        <v>14704707.6</v>
      </c>
      <c r="D53" s="50">
        <f t="shared" ref="D53:R53" si="14">SUM(D54)</f>
        <v>14704707.6</v>
      </c>
      <c r="E53" s="51">
        <f t="shared" si="14"/>
        <v>0</v>
      </c>
      <c r="F53" s="50">
        <f t="shared" si="14"/>
        <v>0</v>
      </c>
      <c r="G53" s="50">
        <f t="shared" si="14"/>
        <v>0</v>
      </c>
      <c r="H53" s="50">
        <f t="shared" si="14"/>
        <v>0</v>
      </c>
      <c r="I53" s="50">
        <f t="shared" si="14"/>
        <v>0</v>
      </c>
      <c r="J53" s="50">
        <f t="shared" si="14"/>
        <v>0</v>
      </c>
      <c r="K53" s="50">
        <f t="shared" si="14"/>
        <v>0</v>
      </c>
      <c r="L53" s="50">
        <f t="shared" si="14"/>
        <v>0</v>
      </c>
      <c r="M53" s="50">
        <f t="shared" si="14"/>
        <v>0</v>
      </c>
      <c r="N53" s="50">
        <f t="shared" si="14"/>
        <v>0</v>
      </c>
      <c r="O53" s="50">
        <f t="shared" si="14"/>
        <v>0</v>
      </c>
      <c r="P53" s="50">
        <f t="shared" si="14"/>
        <v>0</v>
      </c>
      <c r="Q53" s="50">
        <f t="shared" si="14"/>
        <v>0</v>
      </c>
      <c r="R53" s="50">
        <f t="shared" si="14"/>
        <v>0</v>
      </c>
      <c r="S53" s="16">
        <f>C53</f>
        <v>14704707.6</v>
      </c>
    </row>
    <row r="54" spans="1:19" ht="21.95" customHeight="1">
      <c r="A54" s="21" t="s">
        <v>1656</v>
      </c>
      <c r="B54" s="28" t="s">
        <v>1600</v>
      </c>
      <c r="C54" s="1">
        <f>SUM(D54,F54,H54,J54,L54,N54,O54,P54,Q54,R54)</f>
        <v>14704707.6</v>
      </c>
      <c r="D54" s="25">
        <v>14704707.6</v>
      </c>
      <c r="E54" s="44">
        <v>0</v>
      </c>
      <c r="F54" s="70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3">
        <v>0</v>
      </c>
    </row>
    <row r="55" spans="1:19" ht="45" customHeight="1">
      <c r="A55" s="57" t="s">
        <v>1619</v>
      </c>
      <c r="B55" s="57"/>
      <c r="C55" s="50">
        <f>SUM(C56)</f>
        <v>3016441.63</v>
      </c>
      <c r="D55" s="50">
        <f t="shared" ref="D55:R55" si="15">SUM(D56)</f>
        <v>0</v>
      </c>
      <c r="E55" s="51">
        <f t="shared" si="15"/>
        <v>0</v>
      </c>
      <c r="F55" s="50">
        <f t="shared" si="15"/>
        <v>0</v>
      </c>
      <c r="G55" s="50">
        <f t="shared" si="15"/>
        <v>620</v>
      </c>
      <c r="H55" s="50">
        <f t="shared" si="15"/>
        <v>3016441.63</v>
      </c>
      <c r="I55" s="50">
        <f t="shared" si="15"/>
        <v>0</v>
      </c>
      <c r="J55" s="50">
        <f t="shared" si="15"/>
        <v>0</v>
      </c>
      <c r="K55" s="50">
        <f t="shared" si="15"/>
        <v>0</v>
      </c>
      <c r="L55" s="50">
        <f t="shared" si="15"/>
        <v>0</v>
      </c>
      <c r="M55" s="50">
        <f t="shared" si="15"/>
        <v>0</v>
      </c>
      <c r="N55" s="50">
        <f t="shared" si="15"/>
        <v>0</v>
      </c>
      <c r="O55" s="50">
        <f t="shared" si="15"/>
        <v>0</v>
      </c>
      <c r="P55" s="50">
        <f t="shared" si="15"/>
        <v>0</v>
      </c>
      <c r="Q55" s="50">
        <f t="shared" si="15"/>
        <v>0</v>
      </c>
      <c r="R55" s="50">
        <f t="shared" si="15"/>
        <v>0</v>
      </c>
      <c r="S55" s="16">
        <f>C55</f>
        <v>3016441.63</v>
      </c>
    </row>
    <row r="56" spans="1:19" ht="21.95" customHeight="1">
      <c r="A56" s="21" t="s">
        <v>1657</v>
      </c>
      <c r="B56" s="28" t="s">
        <v>1620</v>
      </c>
      <c r="C56" s="1">
        <f>SUM(D56,F56,H56,J56,L56,N56,O56,P56,Q56,R56)</f>
        <v>3016441.63</v>
      </c>
      <c r="D56" s="3">
        <v>0</v>
      </c>
      <c r="E56" s="8">
        <v>0</v>
      </c>
      <c r="F56" s="3">
        <v>0</v>
      </c>
      <c r="G56" s="3">
        <v>620</v>
      </c>
      <c r="H56" s="3">
        <v>3016441.63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</row>
    <row r="57" spans="1:19" ht="45" customHeight="1">
      <c r="A57" s="57" t="s">
        <v>137</v>
      </c>
      <c r="B57" s="57"/>
      <c r="C57" s="50">
        <f>SUM(C58:C59)</f>
        <v>6675625</v>
      </c>
      <c r="D57" s="50">
        <f t="shared" ref="D57:R57" si="16">SUM(D58:D59)</f>
        <v>0</v>
      </c>
      <c r="E57" s="51">
        <f t="shared" si="16"/>
        <v>0</v>
      </c>
      <c r="F57" s="50">
        <f t="shared" si="16"/>
        <v>0</v>
      </c>
      <c r="G57" s="50">
        <f t="shared" si="16"/>
        <v>1021.25</v>
      </c>
      <c r="H57" s="50">
        <f t="shared" si="16"/>
        <v>4312625</v>
      </c>
      <c r="I57" s="50">
        <f t="shared" si="16"/>
        <v>0</v>
      </c>
      <c r="J57" s="50">
        <f t="shared" si="16"/>
        <v>0</v>
      </c>
      <c r="K57" s="50">
        <f t="shared" si="16"/>
        <v>600</v>
      </c>
      <c r="L57" s="50">
        <f t="shared" si="16"/>
        <v>1563000</v>
      </c>
      <c r="M57" s="50">
        <f t="shared" si="16"/>
        <v>0</v>
      </c>
      <c r="N57" s="50">
        <f t="shared" si="16"/>
        <v>0</v>
      </c>
      <c r="O57" s="50">
        <f t="shared" si="16"/>
        <v>0</v>
      </c>
      <c r="P57" s="50">
        <f t="shared" si="16"/>
        <v>0</v>
      </c>
      <c r="Q57" s="50">
        <f t="shared" si="16"/>
        <v>0</v>
      </c>
      <c r="R57" s="50">
        <f t="shared" si="16"/>
        <v>800000</v>
      </c>
      <c r="S57" s="16">
        <f>C57+C416+C825</f>
        <v>14288775</v>
      </c>
    </row>
    <row r="58" spans="1:19" ht="21.95" customHeight="1">
      <c r="A58" s="21" t="s">
        <v>882</v>
      </c>
      <c r="B58" s="28" t="s">
        <v>1377</v>
      </c>
      <c r="C58" s="1">
        <f>SUM(D58,F58,H58,J58,L58,N58,O58,P58,Q58,R58)</f>
        <v>3578000</v>
      </c>
      <c r="D58" s="3">
        <v>0</v>
      </c>
      <c r="E58" s="8">
        <v>0</v>
      </c>
      <c r="F58" s="3">
        <v>0</v>
      </c>
      <c r="G58" s="3">
        <v>550</v>
      </c>
      <c r="H58" s="3">
        <f>G58*3300</f>
        <v>1815000</v>
      </c>
      <c r="I58" s="3">
        <v>0</v>
      </c>
      <c r="J58" s="3">
        <v>0</v>
      </c>
      <c r="K58" s="3">
        <v>600</v>
      </c>
      <c r="L58" s="3">
        <f>K58*2605</f>
        <v>1563000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200000</v>
      </c>
    </row>
    <row r="59" spans="1:19" ht="21.95" customHeight="1">
      <c r="A59" s="21" t="s">
        <v>1658</v>
      </c>
      <c r="B59" s="30" t="s">
        <v>135</v>
      </c>
      <c r="C59" s="1">
        <f>SUM(D59,F59,H59,J59,L59,N59,O59,P59,Q59,R59)</f>
        <v>3097625</v>
      </c>
      <c r="D59" s="3">
        <v>0</v>
      </c>
      <c r="E59" s="8">
        <v>0</v>
      </c>
      <c r="F59" s="3">
        <v>0</v>
      </c>
      <c r="G59" s="3">
        <v>471.25</v>
      </c>
      <c r="H59" s="3">
        <v>2497625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600000</v>
      </c>
      <c r="S59" s="16"/>
    </row>
    <row r="60" spans="1:19" ht="45" customHeight="1">
      <c r="A60" s="57" t="s">
        <v>145</v>
      </c>
      <c r="B60" s="57"/>
      <c r="C60" s="50">
        <f>SUM(C61)</f>
        <v>300000</v>
      </c>
      <c r="D60" s="50">
        <f t="shared" ref="D60:R60" si="17">SUM(D61)</f>
        <v>0</v>
      </c>
      <c r="E60" s="51">
        <f t="shared" si="17"/>
        <v>0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0</v>
      </c>
      <c r="J60" s="50">
        <f t="shared" si="17"/>
        <v>0</v>
      </c>
      <c r="K60" s="50">
        <f t="shared" si="17"/>
        <v>0</v>
      </c>
      <c r="L60" s="50">
        <f t="shared" si="17"/>
        <v>0</v>
      </c>
      <c r="M60" s="50">
        <f t="shared" si="17"/>
        <v>0</v>
      </c>
      <c r="N60" s="50">
        <f t="shared" si="17"/>
        <v>0</v>
      </c>
      <c r="O60" s="50">
        <f t="shared" si="17"/>
        <v>0</v>
      </c>
      <c r="P60" s="50">
        <f t="shared" si="17"/>
        <v>0</v>
      </c>
      <c r="Q60" s="50">
        <f t="shared" si="17"/>
        <v>0</v>
      </c>
      <c r="R60" s="50">
        <f t="shared" si="17"/>
        <v>300000</v>
      </c>
      <c r="S60" s="16">
        <f>C60+C421</f>
        <v>5324378</v>
      </c>
    </row>
    <row r="61" spans="1:19" ht="21.95" customHeight="1">
      <c r="A61" s="23" t="s">
        <v>1659</v>
      </c>
      <c r="B61" s="28" t="s">
        <v>141</v>
      </c>
      <c r="C61" s="1">
        <f>SUM(D61,F61,H61,J61,L61,N61,O61,P61,Q61,R61)</f>
        <v>300000</v>
      </c>
      <c r="D61" s="25">
        <v>0</v>
      </c>
      <c r="E61" s="44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3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300000</v>
      </c>
    </row>
    <row r="62" spans="1:19" ht="45" customHeight="1">
      <c r="A62" s="57" t="s">
        <v>150</v>
      </c>
      <c r="B62" s="57"/>
      <c r="C62" s="50">
        <f>SUM(C63:C65)</f>
        <v>19476281</v>
      </c>
      <c r="D62" s="50">
        <f t="shared" ref="D62:R62" si="18">SUM(D63:D65)</f>
        <v>0</v>
      </c>
      <c r="E62" s="51">
        <f t="shared" si="18"/>
        <v>0</v>
      </c>
      <c r="F62" s="50">
        <f t="shared" si="18"/>
        <v>0</v>
      </c>
      <c r="G62" s="50">
        <f t="shared" si="18"/>
        <v>3332.8</v>
      </c>
      <c r="H62" s="50">
        <f t="shared" si="18"/>
        <v>10998240</v>
      </c>
      <c r="I62" s="50">
        <f t="shared" si="18"/>
        <v>0</v>
      </c>
      <c r="J62" s="50">
        <f t="shared" si="18"/>
        <v>0</v>
      </c>
      <c r="K62" s="50">
        <f t="shared" si="18"/>
        <v>3024.2</v>
      </c>
      <c r="L62" s="50">
        <f t="shared" si="18"/>
        <v>7878040.9999999991</v>
      </c>
      <c r="M62" s="50">
        <f t="shared" si="18"/>
        <v>0</v>
      </c>
      <c r="N62" s="50">
        <f t="shared" si="18"/>
        <v>0</v>
      </c>
      <c r="O62" s="50">
        <f t="shared" si="18"/>
        <v>0</v>
      </c>
      <c r="P62" s="50">
        <f t="shared" si="18"/>
        <v>0</v>
      </c>
      <c r="Q62" s="50">
        <f t="shared" si="18"/>
        <v>0</v>
      </c>
      <c r="R62" s="50">
        <f t="shared" si="18"/>
        <v>600000</v>
      </c>
      <c r="S62" s="16">
        <f>C62+C426</f>
        <v>22551281</v>
      </c>
    </row>
    <row r="63" spans="1:19" ht="21.95" customHeight="1">
      <c r="A63" s="23" t="s">
        <v>1660</v>
      </c>
      <c r="B63" s="28" t="s">
        <v>151</v>
      </c>
      <c r="C63" s="1">
        <f>SUM(D63,F63,H63,J63,L63,N63,O63,P63,Q63,R63)</f>
        <v>3839240</v>
      </c>
      <c r="D63" s="25">
        <v>0</v>
      </c>
      <c r="E63" s="44">
        <v>0</v>
      </c>
      <c r="F63" s="25">
        <v>0</v>
      </c>
      <c r="G63" s="25">
        <v>1102.8</v>
      </c>
      <c r="H63" s="25">
        <v>3639240</v>
      </c>
      <c r="I63" s="25">
        <v>0</v>
      </c>
      <c r="J63" s="25">
        <v>0</v>
      </c>
      <c r="K63" s="25">
        <v>0</v>
      </c>
      <c r="L63" s="3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200000</v>
      </c>
    </row>
    <row r="64" spans="1:19" ht="21.95" customHeight="1">
      <c r="A64" s="23" t="s">
        <v>1661</v>
      </c>
      <c r="B64" s="28" t="s">
        <v>152</v>
      </c>
      <c r="C64" s="1">
        <f>SUM(D64,F64,H64,J64,L64,N64,O64,P64,Q64,R64)</f>
        <v>4193000</v>
      </c>
      <c r="D64" s="25">
        <v>0</v>
      </c>
      <c r="E64" s="44">
        <v>0</v>
      </c>
      <c r="F64" s="25">
        <v>0</v>
      </c>
      <c r="G64" s="25">
        <v>1210</v>
      </c>
      <c r="H64" s="25">
        <f>G64*3300</f>
        <v>3993000</v>
      </c>
      <c r="I64" s="25">
        <v>0</v>
      </c>
      <c r="J64" s="25">
        <v>0</v>
      </c>
      <c r="K64" s="25">
        <v>0</v>
      </c>
      <c r="L64" s="3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200000</v>
      </c>
    </row>
    <row r="65" spans="1:19" ht="21.95" customHeight="1">
      <c r="A65" s="23" t="s">
        <v>1662</v>
      </c>
      <c r="B65" s="28" t="s">
        <v>153</v>
      </c>
      <c r="C65" s="1">
        <f>SUM(D65,F65,H65,J65,L65,N65,O65,P65,Q65,R65)</f>
        <v>11444041</v>
      </c>
      <c r="D65" s="25">
        <v>0</v>
      </c>
      <c r="E65" s="44">
        <v>0</v>
      </c>
      <c r="F65" s="25">
        <v>0</v>
      </c>
      <c r="G65" s="25">
        <v>1020</v>
      </c>
      <c r="H65" s="25">
        <v>3366000</v>
      </c>
      <c r="I65" s="25">
        <v>0</v>
      </c>
      <c r="J65" s="25">
        <v>0</v>
      </c>
      <c r="K65" s="25">
        <v>3024.2</v>
      </c>
      <c r="L65" s="3">
        <f>K65*2605</f>
        <v>7878040.9999999991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200000</v>
      </c>
    </row>
    <row r="66" spans="1:19" ht="45" customHeight="1">
      <c r="A66" s="57" t="s">
        <v>1360</v>
      </c>
      <c r="B66" s="57"/>
      <c r="C66" s="50">
        <f>SUM(C67)</f>
        <v>1388000</v>
      </c>
      <c r="D66" s="50">
        <f t="shared" ref="D66:R66" si="19">SUM(D67)</f>
        <v>0</v>
      </c>
      <c r="E66" s="51">
        <f t="shared" si="19"/>
        <v>0</v>
      </c>
      <c r="F66" s="50">
        <f t="shared" si="19"/>
        <v>0</v>
      </c>
      <c r="G66" s="50">
        <f t="shared" si="19"/>
        <v>360</v>
      </c>
      <c r="H66" s="50">
        <f t="shared" si="19"/>
        <v>1188000</v>
      </c>
      <c r="I66" s="50">
        <f t="shared" si="19"/>
        <v>0</v>
      </c>
      <c r="J66" s="50">
        <f t="shared" si="19"/>
        <v>0</v>
      </c>
      <c r="K66" s="50">
        <f t="shared" si="19"/>
        <v>0</v>
      </c>
      <c r="L66" s="50">
        <f t="shared" si="19"/>
        <v>0</v>
      </c>
      <c r="M66" s="50">
        <f t="shared" si="19"/>
        <v>0</v>
      </c>
      <c r="N66" s="50">
        <f t="shared" si="19"/>
        <v>0</v>
      </c>
      <c r="O66" s="50">
        <f t="shared" si="19"/>
        <v>0</v>
      </c>
      <c r="P66" s="50">
        <f t="shared" si="19"/>
        <v>0</v>
      </c>
      <c r="Q66" s="50">
        <f t="shared" si="19"/>
        <v>0</v>
      </c>
      <c r="R66" s="50">
        <f t="shared" si="19"/>
        <v>200000</v>
      </c>
      <c r="S66" s="16">
        <f>C66</f>
        <v>1388000</v>
      </c>
    </row>
    <row r="67" spans="1:19" ht="21.95" customHeight="1">
      <c r="A67" s="23" t="s">
        <v>1663</v>
      </c>
      <c r="B67" s="28" t="s">
        <v>1361</v>
      </c>
      <c r="C67" s="1">
        <f>SUM(D67,F67,H67,J67,L67,N67,O67,P67,Q67,R67)</f>
        <v>1388000</v>
      </c>
      <c r="D67" s="25">
        <v>0</v>
      </c>
      <c r="E67" s="44">
        <v>0</v>
      </c>
      <c r="F67" s="25">
        <v>0</v>
      </c>
      <c r="G67" s="25">
        <v>360</v>
      </c>
      <c r="H67" s="25">
        <f>G67*3300</f>
        <v>1188000</v>
      </c>
      <c r="I67" s="25">
        <v>0</v>
      </c>
      <c r="J67" s="25">
        <v>0</v>
      </c>
      <c r="K67" s="25">
        <v>0</v>
      </c>
      <c r="L67" s="3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200000</v>
      </c>
    </row>
    <row r="68" spans="1:19" ht="45" customHeight="1">
      <c r="A68" s="55" t="s">
        <v>149</v>
      </c>
      <c r="B68" s="56"/>
      <c r="C68" s="1">
        <f>SUM(C69)</f>
        <v>2597765</v>
      </c>
      <c r="D68" s="1">
        <f t="shared" ref="D68:R68" si="20">SUM(D69)</f>
        <v>0</v>
      </c>
      <c r="E68" s="46">
        <f t="shared" si="20"/>
        <v>0</v>
      </c>
      <c r="F68" s="1">
        <f t="shared" si="20"/>
        <v>0</v>
      </c>
      <c r="G68" s="1">
        <f t="shared" si="20"/>
        <v>366.8</v>
      </c>
      <c r="H68" s="1">
        <f t="shared" si="20"/>
        <v>1150285</v>
      </c>
      <c r="I68" s="1">
        <f t="shared" si="20"/>
        <v>0</v>
      </c>
      <c r="J68" s="1">
        <f t="shared" si="20"/>
        <v>0</v>
      </c>
      <c r="K68" s="1">
        <f t="shared" si="20"/>
        <v>496</v>
      </c>
      <c r="L68" s="1">
        <f t="shared" si="20"/>
        <v>1292080</v>
      </c>
      <c r="M68" s="1">
        <f t="shared" si="20"/>
        <v>74</v>
      </c>
      <c r="N68" s="1">
        <f t="shared" si="20"/>
        <v>155400</v>
      </c>
      <c r="O68" s="1">
        <f t="shared" si="20"/>
        <v>0</v>
      </c>
      <c r="P68" s="1">
        <f t="shared" si="20"/>
        <v>0</v>
      </c>
      <c r="Q68" s="1">
        <f t="shared" si="20"/>
        <v>0</v>
      </c>
      <c r="R68" s="1">
        <f t="shared" si="20"/>
        <v>0</v>
      </c>
      <c r="S68" s="16">
        <f>C68+C834</f>
        <v>4075065</v>
      </c>
    </row>
    <row r="69" spans="1:19" ht="21" customHeight="1">
      <c r="A69" s="23" t="s">
        <v>1664</v>
      </c>
      <c r="B69" s="28" t="s">
        <v>1604</v>
      </c>
      <c r="C69" s="1">
        <f>SUM(D69,F69,H69,J69,L69,N69,O69,P69,Q69,R69)</f>
        <v>2597765</v>
      </c>
      <c r="D69" s="25">
        <v>0</v>
      </c>
      <c r="E69" s="44">
        <v>0</v>
      </c>
      <c r="F69" s="25">
        <v>0</v>
      </c>
      <c r="G69" s="25">
        <v>366.8</v>
      </c>
      <c r="H69" s="25">
        <v>1150285</v>
      </c>
      <c r="I69" s="25">
        <v>0</v>
      </c>
      <c r="J69" s="25">
        <v>0</v>
      </c>
      <c r="K69" s="25">
        <v>496</v>
      </c>
      <c r="L69" s="25">
        <v>1292080</v>
      </c>
      <c r="M69" s="25">
        <v>74</v>
      </c>
      <c r="N69" s="25">
        <v>155400</v>
      </c>
      <c r="O69" s="25">
        <v>0</v>
      </c>
      <c r="P69" s="25">
        <v>0</v>
      </c>
      <c r="Q69" s="25">
        <v>0</v>
      </c>
      <c r="R69" s="25">
        <v>0</v>
      </c>
    </row>
    <row r="70" spans="1:19" ht="45" customHeight="1">
      <c r="A70" s="57" t="s">
        <v>156</v>
      </c>
      <c r="B70" s="57"/>
      <c r="C70" s="50">
        <f>SUM(C71:C72)</f>
        <v>2801124.48</v>
      </c>
      <c r="D70" s="50">
        <f t="shared" ref="D70:R70" si="21">SUM(D71:D72)</f>
        <v>0</v>
      </c>
      <c r="E70" s="51">
        <f t="shared" si="21"/>
        <v>0</v>
      </c>
      <c r="F70" s="50">
        <f t="shared" si="21"/>
        <v>0</v>
      </c>
      <c r="G70" s="50">
        <f t="shared" si="21"/>
        <v>809.3</v>
      </c>
      <c r="H70" s="50">
        <f t="shared" si="21"/>
        <v>2601124.48</v>
      </c>
      <c r="I70" s="50">
        <f t="shared" si="21"/>
        <v>0</v>
      </c>
      <c r="J70" s="50">
        <f t="shared" si="21"/>
        <v>0</v>
      </c>
      <c r="K70" s="50">
        <f t="shared" si="21"/>
        <v>0</v>
      </c>
      <c r="L70" s="50">
        <f t="shared" si="21"/>
        <v>0</v>
      </c>
      <c r="M70" s="50">
        <f t="shared" si="21"/>
        <v>0</v>
      </c>
      <c r="N70" s="50">
        <f t="shared" si="21"/>
        <v>0</v>
      </c>
      <c r="O70" s="50">
        <f t="shared" si="21"/>
        <v>0</v>
      </c>
      <c r="P70" s="50">
        <f t="shared" si="21"/>
        <v>0</v>
      </c>
      <c r="Q70" s="50">
        <f t="shared" si="21"/>
        <v>0</v>
      </c>
      <c r="R70" s="50">
        <f t="shared" si="21"/>
        <v>200000</v>
      </c>
      <c r="S70" s="16">
        <f>C70+C430</f>
        <v>6589891.4800000004</v>
      </c>
    </row>
    <row r="71" spans="1:19" ht="32.25" customHeight="1">
      <c r="A71" s="29" t="s">
        <v>1665</v>
      </c>
      <c r="B71" s="28" t="s">
        <v>1605</v>
      </c>
      <c r="C71" s="1">
        <f>SUM(D71,F71,H71,J71,L71,N71,O71,P71,Q71,R71)</f>
        <v>1330228.48</v>
      </c>
      <c r="D71" s="25">
        <v>0</v>
      </c>
      <c r="E71" s="44">
        <v>0</v>
      </c>
      <c r="F71" s="25">
        <v>0</v>
      </c>
      <c r="G71" s="25">
        <v>424.18</v>
      </c>
      <c r="H71" s="3">
        <v>1330228.48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</row>
    <row r="72" spans="1:19" ht="20.100000000000001" customHeight="1">
      <c r="A72" s="23" t="s">
        <v>1666</v>
      </c>
      <c r="B72" s="28" t="s">
        <v>158</v>
      </c>
      <c r="C72" s="1">
        <f>SUM(D72,F72,H72,J72,L72,N72,O72,P72,Q72,R72)</f>
        <v>1470896</v>
      </c>
      <c r="D72" s="25">
        <v>0</v>
      </c>
      <c r="E72" s="44">
        <v>0</v>
      </c>
      <c r="F72" s="25">
        <v>0</v>
      </c>
      <c r="G72" s="25">
        <v>385.12</v>
      </c>
      <c r="H72" s="25">
        <v>1270896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200000</v>
      </c>
    </row>
    <row r="73" spans="1:19" ht="45" customHeight="1">
      <c r="A73" s="57" t="s">
        <v>1611</v>
      </c>
      <c r="B73" s="57"/>
      <c r="C73" s="50">
        <f>SUM(C74)</f>
        <v>1027363.6</v>
      </c>
      <c r="D73" s="50">
        <f t="shared" ref="D73:R73" si="22">SUM(D74)</f>
        <v>0</v>
      </c>
      <c r="E73" s="51">
        <f t="shared" si="22"/>
        <v>0</v>
      </c>
      <c r="F73" s="50">
        <f t="shared" si="22"/>
        <v>0</v>
      </c>
      <c r="G73" s="50">
        <f t="shared" si="22"/>
        <v>327.60000000000002</v>
      </c>
      <c r="H73" s="50">
        <f t="shared" si="22"/>
        <v>1027363.6</v>
      </c>
      <c r="I73" s="50">
        <f t="shared" si="22"/>
        <v>0</v>
      </c>
      <c r="J73" s="50">
        <f t="shared" si="22"/>
        <v>0</v>
      </c>
      <c r="K73" s="50">
        <f t="shared" si="22"/>
        <v>0</v>
      </c>
      <c r="L73" s="50">
        <f t="shared" si="22"/>
        <v>0</v>
      </c>
      <c r="M73" s="50">
        <f t="shared" si="22"/>
        <v>0</v>
      </c>
      <c r="N73" s="50">
        <f t="shared" si="22"/>
        <v>0</v>
      </c>
      <c r="O73" s="50">
        <f t="shared" si="22"/>
        <v>0</v>
      </c>
      <c r="P73" s="50">
        <f t="shared" si="22"/>
        <v>0</v>
      </c>
      <c r="Q73" s="50">
        <f t="shared" si="22"/>
        <v>0</v>
      </c>
      <c r="R73" s="50">
        <f t="shared" si="22"/>
        <v>0</v>
      </c>
      <c r="S73" s="16">
        <f>C73</f>
        <v>1027363.6</v>
      </c>
    </row>
    <row r="74" spans="1:19" ht="21.75" customHeight="1">
      <c r="A74" s="23" t="s">
        <v>1667</v>
      </c>
      <c r="B74" s="28" t="s">
        <v>1612</v>
      </c>
      <c r="C74" s="1">
        <f>SUM(D74,F74,H74,J74,L74,N74,O74,P74,Q74,R74)</f>
        <v>1027363.6</v>
      </c>
      <c r="D74" s="25">
        <v>0</v>
      </c>
      <c r="E74" s="44">
        <v>0</v>
      </c>
      <c r="F74" s="25">
        <v>0</v>
      </c>
      <c r="G74" s="25">
        <v>327.60000000000002</v>
      </c>
      <c r="H74" s="3">
        <v>1027363.6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</row>
    <row r="75" spans="1:19" ht="45" customHeight="1">
      <c r="A75" s="57" t="s">
        <v>162</v>
      </c>
      <c r="B75" s="57"/>
      <c r="C75" s="50">
        <f>SUM(C76)</f>
        <v>5868603.2000000002</v>
      </c>
      <c r="D75" s="50">
        <f t="shared" ref="D75:R75" si="23">SUM(D76)</f>
        <v>2091103.2</v>
      </c>
      <c r="E75" s="51">
        <f t="shared" si="23"/>
        <v>0</v>
      </c>
      <c r="F75" s="50">
        <f t="shared" si="23"/>
        <v>0</v>
      </c>
      <c r="G75" s="50">
        <f t="shared" si="23"/>
        <v>675</v>
      </c>
      <c r="H75" s="50">
        <f t="shared" si="23"/>
        <v>3577500</v>
      </c>
      <c r="I75" s="50">
        <f t="shared" si="23"/>
        <v>0</v>
      </c>
      <c r="J75" s="50">
        <f t="shared" si="23"/>
        <v>0</v>
      </c>
      <c r="K75" s="50">
        <f t="shared" si="23"/>
        <v>0</v>
      </c>
      <c r="L75" s="50">
        <f t="shared" si="23"/>
        <v>0</v>
      </c>
      <c r="M75" s="50">
        <f t="shared" si="23"/>
        <v>0</v>
      </c>
      <c r="N75" s="50">
        <f t="shared" si="23"/>
        <v>0</v>
      </c>
      <c r="O75" s="50">
        <f t="shared" si="23"/>
        <v>0</v>
      </c>
      <c r="P75" s="50">
        <f t="shared" si="23"/>
        <v>0</v>
      </c>
      <c r="Q75" s="50">
        <f t="shared" si="23"/>
        <v>0</v>
      </c>
      <c r="R75" s="50">
        <f t="shared" si="23"/>
        <v>200000</v>
      </c>
      <c r="S75" s="16">
        <f>C75</f>
        <v>5868603.2000000002</v>
      </c>
    </row>
    <row r="76" spans="1:19" ht="21.95" customHeight="1">
      <c r="A76" s="23" t="s">
        <v>1668</v>
      </c>
      <c r="B76" s="28" t="s">
        <v>1376</v>
      </c>
      <c r="C76" s="1">
        <f>SUM(D76,F76,H76,J76,L76,N76,O76,P76,Q76,R76)</f>
        <v>5868603.2000000002</v>
      </c>
      <c r="D76" s="25">
        <f>2427*861.6</f>
        <v>2091103.2</v>
      </c>
      <c r="E76" s="44">
        <v>0</v>
      </c>
      <c r="F76" s="25">
        <v>0</v>
      </c>
      <c r="G76" s="25">
        <v>675</v>
      </c>
      <c r="H76" s="25">
        <f>5300*G76</f>
        <v>3577500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200000</v>
      </c>
    </row>
    <row r="77" spans="1:19" ht="45" customHeight="1">
      <c r="A77" s="57" t="s">
        <v>165</v>
      </c>
      <c r="B77" s="57"/>
      <c r="C77" s="50">
        <f>SUM(C78:C79)</f>
        <v>6424150</v>
      </c>
      <c r="D77" s="50">
        <f t="shared" ref="D77:R77" si="24">SUM(D78:D79)</f>
        <v>0</v>
      </c>
      <c r="E77" s="51">
        <f t="shared" si="24"/>
        <v>0</v>
      </c>
      <c r="F77" s="50">
        <f t="shared" si="24"/>
        <v>0</v>
      </c>
      <c r="G77" s="50">
        <f t="shared" si="24"/>
        <v>1285.5</v>
      </c>
      <c r="H77" s="50">
        <f t="shared" si="24"/>
        <v>6024150</v>
      </c>
      <c r="I77" s="50">
        <f t="shared" si="24"/>
        <v>0</v>
      </c>
      <c r="J77" s="50">
        <f t="shared" si="24"/>
        <v>0</v>
      </c>
      <c r="K77" s="50">
        <f t="shared" si="24"/>
        <v>0</v>
      </c>
      <c r="L77" s="50">
        <f t="shared" si="24"/>
        <v>0</v>
      </c>
      <c r="M77" s="50">
        <f t="shared" si="24"/>
        <v>0</v>
      </c>
      <c r="N77" s="50">
        <f t="shared" si="24"/>
        <v>0</v>
      </c>
      <c r="O77" s="50">
        <f t="shared" si="24"/>
        <v>0</v>
      </c>
      <c r="P77" s="50">
        <f t="shared" si="24"/>
        <v>0</v>
      </c>
      <c r="Q77" s="50">
        <f t="shared" si="24"/>
        <v>0</v>
      </c>
      <c r="R77" s="50">
        <f t="shared" si="24"/>
        <v>400000</v>
      </c>
      <c r="S77" s="16">
        <f>C77+C436+C838</f>
        <v>34550924.049999997</v>
      </c>
    </row>
    <row r="78" spans="1:19" ht="21.95" customHeight="1">
      <c r="A78" s="23" t="s">
        <v>1669</v>
      </c>
      <c r="B78" s="28" t="s">
        <v>170</v>
      </c>
      <c r="C78" s="1">
        <f>SUM(D78,F78,H78,J78,L78,N78,O78,P78,Q78,R78)</f>
        <v>4922300</v>
      </c>
      <c r="D78" s="25">
        <v>0</v>
      </c>
      <c r="E78" s="44">
        <v>0</v>
      </c>
      <c r="F78" s="25">
        <v>0</v>
      </c>
      <c r="G78" s="25">
        <v>891</v>
      </c>
      <c r="H78" s="25">
        <v>4722300</v>
      </c>
      <c r="I78" s="25">
        <v>0</v>
      </c>
      <c r="J78" s="25">
        <v>0</v>
      </c>
      <c r="K78" s="25">
        <v>0</v>
      </c>
      <c r="L78" s="3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200000</v>
      </c>
    </row>
    <row r="79" spans="1:19" ht="21.95" customHeight="1">
      <c r="A79" s="23" t="s">
        <v>1670</v>
      </c>
      <c r="B79" s="28" t="s">
        <v>174</v>
      </c>
      <c r="C79" s="1">
        <f>SUM(D79,F79,H79,J79,L79,N79,O79,P79,Q79,R79)</f>
        <v>1501850</v>
      </c>
      <c r="D79" s="25">
        <v>0</v>
      </c>
      <c r="E79" s="44">
        <v>0</v>
      </c>
      <c r="F79" s="25">
        <v>0</v>
      </c>
      <c r="G79" s="25">
        <v>394.5</v>
      </c>
      <c r="H79" s="25">
        <v>1301850</v>
      </c>
      <c r="I79" s="25">
        <v>0</v>
      </c>
      <c r="J79" s="25">
        <v>0</v>
      </c>
      <c r="K79" s="25">
        <v>0</v>
      </c>
      <c r="L79" s="3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200000</v>
      </c>
    </row>
    <row r="80" spans="1:19" ht="45" customHeight="1">
      <c r="A80" s="57" t="s">
        <v>175</v>
      </c>
      <c r="B80" s="57"/>
      <c r="C80" s="50">
        <f>SUM(C81)</f>
        <v>1774100</v>
      </c>
      <c r="D80" s="50">
        <f t="shared" ref="D80:R80" si="25">SUM(D81)</f>
        <v>0</v>
      </c>
      <c r="E80" s="51">
        <f t="shared" si="25"/>
        <v>0</v>
      </c>
      <c r="F80" s="50">
        <f t="shared" si="25"/>
        <v>0</v>
      </c>
      <c r="G80" s="50">
        <f t="shared" si="25"/>
        <v>297</v>
      </c>
      <c r="H80" s="50">
        <f t="shared" si="25"/>
        <v>1574100</v>
      </c>
      <c r="I80" s="50">
        <f t="shared" si="25"/>
        <v>0</v>
      </c>
      <c r="J80" s="50">
        <f t="shared" si="25"/>
        <v>0</v>
      </c>
      <c r="K80" s="50">
        <f t="shared" si="25"/>
        <v>0</v>
      </c>
      <c r="L80" s="50">
        <f t="shared" si="25"/>
        <v>0</v>
      </c>
      <c r="M80" s="50">
        <f t="shared" si="25"/>
        <v>0</v>
      </c>
      <c r="N80" s="50">
        <f t="shared" si="25"/>
        <v>0</v>
      </c>
      <c r="O80" s="50">
        <f t="shared" si="25"/>
        <v>0</v>
      </c>
      <c r="P80" s="50">
        <f t="shared" si="25"/>
        <v>0</v>
      </c>
      <c r="Q80" s="50">
        <f t="shared" si="25"/>
        <v>0</v>
      </c>
      <c r="R80" s="50">
        <f t="shared" si="25"/>
        <v>200000</v>
      </c>
      <c r="S80" s="16">
        <f>C80+C443+C843</f>
        <v>4708984</v>
      </c>
    </row>
    <row r="81" spans="1:19" ht="21.95" customHeight="1">
      <c r="A81" s="23" t="s">
        <v>1671</v>
      </c>
      <c r="B81" s="28" t="s">
        <v>176</v>
      </c>
      <c r="C81" s="1">
        <f>SUM(D81,F81,H81,J81,L81,N81,O81,P81,Q81,R81)</f>
        <v>1774100</v>
      </c>
      <c r="D81" s="25">
        <v>0</v>
      </c>
      <c r="E81" s="44">
        <v>0</v>
      </c>
      <c r="F81" s="25">
        <v>0</v>
      </c>
      <c r="G81" s="25">
        <v>297</v>
      </c>
      <c r="H81" s="25">
        <f>G81*5300</f>
        <v>1574100</v>
      </c>
      <c r="I81" s="25">
        <v>0</v>
      </c>
      <c r="J81" s="25">
        <v>0</v>
      </c>
      <c r="K81" s="25">
        <v>0</v>
      </c>
      <c r="L81" s="3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200000</v>
      </c>
    </row>
    <row r="82" spans="1:19" ht="45" customHeight="1">
      <c r="A82" s="57" t="s">
        <v>179</v>
      </c>
      <c r="B82" s="57"/>
      <c r="C82" s="50">
        <f>SUM(C83)</f>
        <v>2543000</v>
      </c>
      <c r="D82" s="50">
        <f t="shared" ref="D82:R82" si="26">SUM(D83)</f>
        <v>0</v>
      </c>
      <c r="E82" s="51">
        <f t="shared" si="26"/>
        <v>0</v>
      </c>
      <c r="F82" s="50">
        <f t="shared" si="26"/>
        <v>0</v>
      </c>
      <c r="G82" s="50">
        <f t="shared" si="26"/>
        <v>710</v>
      </c>
      <c r="H82" s="50">
        <f t="shared" si="26"/>
        <v>2343000</v>
      </c>
      <c r="I82" s="50">
        <f t="shared" si="26"/>
        <v>0</v>
      </c>
      <c r="J82" s="50">
        <f t="shared" si="26"/>
        <v>0</v>
      </c>
      <c r="K82" s="50">
        <f t="shared" si="26"/>
        <v>0</v>
      </c>
      <c r="L82" s="50">
        <f t="shared" si="26"/>
        <v>0</v>
      </c>
      <c r="M82" s="50">
        <f t="shared" si="26"/>
        <v>0</v>
      </c>
      <c r="N82" s="50">
        <f t="shared" si="26"/>
        <v>0</v>
      </c>
      <c r="O82" s="50">
        <f t="shared" si="26"/>
        <v>0</v>
      </c>
      <c r="P82" s="50">
        <f t="shared" si="26"/>
        <v>0</v>
      </c>
      <c r="Q82" s="50">
        <f t="shared" si="26"/>
        <v>0</v>
      </c>
      <c r="R82" s="50">
        <f t="shared" si="26"/>
        <v>200000</v>
      </c>
      <c r="S82" s="16">
        <f>C82</f>
        <v>2543000</v>
      </c>
    </row>
    <row r="83" spans="1:19" ht="21.95" customHeight="1">
      <c r="A83" s="23" t="s">
        <v>883</v>
      </c>
      <c r="B83" s="28" t="s">
        <v>180</v>
      </c>
      <c r="C83" s="1">
        <f>SUM(D83,F83,H83,J83,L83,N83,O83,P83,Q83,R83)</f>
        <v>2543000</v>
      </c>
      <c r="D83" s="25">
        <v>0</v>
      </c>
      <c r="E83" s="44">
        <v>0</v>
      </c>
      <c r="F83" s="25">
        <v>0</v>
      </c>
      <c r="G83" s="25">
        <v>710</v>
      </c>
      <c r="H83" s="25">
        <f>G83*3300</f>
        <v>2343000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200000</v>
      </c>
    </row>
    <row r="84" spans="1:19" ht="45" customHeight="1">
      <c r="A84" s="57" t="s">
        <v>181</v>
      </c>
      <c r="B84" s="57"/>
      <c r="C84" s="50">
        <f>SUM(C85:C103)</f>
        <v>154319219.30000001</v>
      </c>
      <c r="D84" s="50">
        <f t="shared" ref="D84:R84" si="27">SUM(D85:D103)</f>
        <v>34792017</v>
      </c>
      <c r="E84" s="51">
        <f t="shared" si="27"/>
        <v>0</v>
      </c>
      <c r="F84" s="50">
        <f t="shared" si="27"/>
        <v>0</v>
      </c>
      <c r="G84" s="50">
        <f t="shared" si="27"/>
        <v>13705.7</v>
      </c>
      <c r="H84" s="50">
        <f t="shared" si="27"/>
        <v>52880180</v>
      </c>
      <c r="I84" s="50">
        <f t="shared" si="27"/>
        <v>0</v>
      </c>
      <c r="J84" s="50">
        <f t="shared" si="27"/>
        <v>0</v>
      </c>
      <c r="K84" s="50">
        <f t="shared" si="27"/>
        <v>21816.699999999997</v>
      </c>
      <c r="L84" s="50">
        <f t="shared" si="27"/>
        <v>56832503.5</v>
      </c>
      <c r="M84" s="50">
        <f t="shared" si="27"/>
        <v>759</v>
      </c>
      <c r="N84" s="50">
        <f t="shared" si="27"/>
        <v>5714518.7999999998</v>
      </c>
      <c r="O84" s="50">
        <f t="shared" si="27"/>
        <v>0</v>
      </c>
      <c r="P84" s="50">
        <f t="shared" si="27"/>
        <v>0</v>
      </c>
      <c r="Q84" s="50">
        <f t="shared" si="27"/>
        <v>0</v>
      </c>
      <c r="R84" s="50">
        <f t="shared" si="27"/>
        <v>4100000</v>
      </c>
      <c r="S84" s="16">
        <f>C84+C445+C845</f>
        <v>343119537.80000001</v>
      </c>
    </row>
    <row r="85" spans="1:19" ht="21.95" customHeight="1">
      <c r="A85" s="23" t="s">
        <v>1672</v>
      </c>
      <c r="B85" s="28" t="s">
        <v>1596</v>
      </c>
      <c r="C85" s="1">
        <f>SUM(D85,F85,H85,J85,L85,N85,O85,P85,Q85,R85)</f>
        <v>3609210</v>
      </c>
      <c r="D85" s="25">
        <v>0</v>
      </c>
      <c r="E85" s="44">
        <v>0</v>
      </c>
      <c r="F85" s="25">
        <v>0</v>
      </c>
      <c r="G85" s="3">
        <v>1093.7</v>
      </c>
      <c r="H85" s="3">
        <v>3609210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</row>
    <row r="86" spans="1:19" ht="21.95" customHeight="1">
      <c r="A86" s="23" t="s">
        <v>1673</v>
      </c>
      <c r="B86" s="32" t="s">
        <v>184</v>
      </c>
      <c r="C86" s="1">
        <f t="shared" ref="C86:C102" si="28">SUM(D86,F86,H86,J86,L86,N86,O86,P86,Q86,R86)</f>
        <v>22001912</v>
      </c>
      <c r="D86" s="25">
        <v>0</v>
      </c>
      <c r="E86" s="44">
        <v>0</v>
      </c>
      <c r="F86" s="25">
        <v>0</v>
      </c>
      <c r="G86" s="25">
        <v>1167.4000000000001</v>
      </c>
      <c r="H86" s="25">
        <f t="shared" ref="H86:H91" si="29">G86*3300</f>
        <v>3852420.0000000005</v>
      </c>
      <c r="I86" s="25">
        <v>0</v>
      </c>
      <c r="J86" s="25">
        <v>0</v>
      </c>
      <c r="K86" s="3">
        <v>6890.4</v>
      </c>
      <c r="L86" s="25">
        <f>K86*2605</f>
        <v>17949492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200000</v>
      </c>
    </row>
    <row r="87" spans="1:19" ht="21.95" customHeight="1">
      <c r="A87" s="23" t="s">
        <v>1674</v>
      </c>
      <c r="B87" s="32" t="s">
        <v>183</v>
      </c>
      <c r="C87" s="1">
        <f t="shared" si="28"/>
        <v>15945715</v>
      </c>
      <c r="D87" s="25">
        <v>0</v>
      </c>
      <c r="E87" s="44">
        <v>0</v>
      </c>
      <c r="F87" s="25">
        <v>0</v>
      </c>
      <c r="G87" s="25">
        <v>1617.8</v>
      </c>
      <c r="H87" s="25">
        <f t="shared" si="29"/>
        <v>5338740</v>
      </c>
      <c r="I87" s="25">
        <v>0</v>
      </c>
      <c r="J87" s="25">
        <v>0</v>
      </c>
      <c r="K87" s="3">
        <v>3995</v>
      </c>
      <c r="L87" s="25">
        <f>K87*2605</f>
        <v>10406975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200000</v>
      </c>
    </row>
    <row r="88" spans="1:19" ht="21.95" customHeight="1">
      <c r="A88" s="23" t="s">
        <v>1675</v>
      </c>
      <c r="B88" s="32" t="s">
        <v>185</v>
      </c>
      <c r="C88" s="1">
        <f t="shared" si="28"/>
        <v>3771590</v>
      </c>
      <c r="D88" s="25">
        <v>0</v>
      </c>
      <c r="E88" s="44">
        <v>0</v>
      </c>
      <c r="F88" s="25">
        <v>0</v>
      </c>
      <c r="G88" s="25">
        <v>1082.3</v>
      </c>
      <c r="H88" s="25">
        <f t="shared" si="29"/>
        <v>3571590</v>
      </c>
      <c r="I88" s="25">
        <v>0</v>
      </c>
      <c r="J88" s="25">
        <v>0</v>
      </c>
      <c r="K88" s="3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200000</v>
      </c>
    </row>
    <row r="89" spans="1:19" ht="21.95" customHeight="1">
      <c r="A89" s="23" t="s">
        <v>884</v>
      </c>
      <c r="B89" s="32" t="s">
        <v>186</v>
      </c>
      <c r="C89" s="1">
        <f t="shared" si="28"/>
        <v>14054287</v>
      </c>
      <c r="D89" s="25">
        <v>13854287</v>
      </c>
      <c r="E89" s="44">
        <v>0</v>
      </c>
      <c r="F89" s="25">
        <v>0</v>
      </c>
      <c r="G89" s="25">
        <v>0</v>
      </c>
      <c r="H89" s="25">
        <f t="shared" si="29"/>
        <v>0</v>
      </c>
      <c r="I89" s="25">
        <v>0</v>
      </c>
      <c r="J89" s="25">
        <v>0</v>
      </c>
      <c r="K89" s="3">
        <v>0</v>
      </c>
      <c r="L89" s="25">
        <f>K89*2605</f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200000</v>
      </c>
    </row>
    <row r="90" spans="1:19" ht="21.95" customHeight="1">
      <c r="A90" s="23" t="s">
        <v>1676</v>
      </c>
      <c r="B90" s="32" t="s">
        <v>187</v>
      </c>
      <c r="C90" s="1">
        <f t="shared" si="28"/>
        <v>14996157.5</v>
      </c>
      <c r="D90" s="25">
        <v>0</v>
      </c>
      <c r="E90" s="44">
        <v>0</v>
      </c>
      <c r="F90" s="25">
        <v>0</v>
      </c>
      <c r="G90" s="25">
        <v>1512.8</v>
      </c>
      <c r="H90" s="25">
        <f t="shared" si="29"/>
        <v>4992240</v>
      </c>
      <c r="I90" s="25">
        <v>0</v>
      </c>
      <c r="J90" s="25">
        <v>0</v>
      </c>
      <c r="K90" s="3">
        <v>3763.5</v>
      </c>
      <c r="L90" s="25">
        <f>K90*2605</f>
        <v>9803917.5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200000</v>
      </c>
    </row>
    <row r="91" spans="1:19" ht="21.95" customHeight="1">
      <c r="A91" s="23" t="s">
        <v>1677</v>
      </c>
      <c r="B91" s="32" t="s">
        <v>188</v>
      </c>
      <c r="C91" s="1">
        <f t="shared" si="28"/>
        <v>19629210</v>
      </c>
      <c r="D91" s="25">
        <v>13988500</v>
      </c>
      <c r="E91" s="44">
        <v>0</v>
      </c>
      <c r="F91" s="25">
        <v>0</v>
      </c>
      <c r="G91" s="25">
        <v>1648.7</v>
      </c>
      <c r="H91" s="25">
        <f t="shared" si="29"/>
        <v>5440710</v>
      </c>
      <c r="I91" s="25">
        <v>0</v>
      </c>
      <c r="J91" s="25">
        <v>0</v>
      </c>
      <c r="K91" s="3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200000</v>
      </c>
    </row>
    <row r="92" spans="1:19" ht="21.95" customHeight="1">
      <c r="A92" s="23" t="s">
        <v>885</v>
      </c>
      <c r="B92" s="28" t="s">
        <v>1618</v>
      </c>
      <c r="C92" s="1">
        <f>SUM(D92,F92,H92,J92,L92,N92,O92,P92,Q92,R92)</f>
        <v>20043863.300000001</v>
      </c>
      <c r="D92" s="25">
        <v>0</v>
      </c>
      <c r="E92" s="44">
        <v>0</v>
      </c>
      <c r="F92" s="3">
        <v>0</v>
      </c>
      <c r="G92" s="25">
        <v>1528.1</v>
      </c>
      <c r="H92" s="3">
        <v>4584300</v>
      </c>
      <c r="I92" s="25">
        <v>0</v>
      </c>
      <c r="J92" s="25">
        <v>0</v>
      </c>
      <c r="K92" s="25">
        <v>3740.9</v>
      </c>
      <c r="L92" s="25">
        <v>9745044.5</v>
      </c>
      <c r="M92" s="25">
        <v>759</v>
      </c>
      <c r="N92" s="25">
        <v>5714518.7999999998</v>
      </c>
      <c r="O92" s="25">
        <v>0</v>
      </c>
      <c r="P92" s="25">
        <v>0</v>
      </c>
      <c r="Q92" s="25">
        <v>0</v>
      </c>
      <c r="R92" s="25">
        <v>0</v>
      </c>
    </row>
    <row r="93" spans="1:19" ht="21.95" customHeight="1">
      <c r="A93" s="23" t="s">
        <v>1678</v>
      </c>
      <c r="B93" s="30" t="s">
        <v>189</v>
      </c>
      <c r="C93" s="1">
        <f t="shared" si="28"/>
        <v>3523719</v>
      </c>
      <c r="D93" s="25">
        <v>683930</v>
      </c>
      <c r="E93" s="44">
        <v>0</v>
      </c>
      <c r="F93" s="25">
        <v>0</v>
      </c>
      <c r="G93" s="25">
        <v>253.4</v>
      </c>
      <c r="H93" s="25">
        <f t="shared" ref="H93:H102" si="30">G93*5300</f>
        <v>1343020</v>
      </c>
      <c r="I93" s="25">
        <v>0</v>
      </c>
      <c r="J93" s="25">
        <v>0</v>
      </c>
      <c r="K93" s="3">
        <v>497.8</v>
      </c>
      <c r="L93" s="25">
        <f t="shared" ref="L93:L102" si="31">K93*2605</f>
        <v>1296769</v>
      </c>
      <c r="M93" s="25">
        <f>M896</f>
        <v>0</v>
      </c>
      <c r="N93" s="25">
        <f>N896</f>
        <v>0</v>
      </c>
      <c r="O93" s="25">
        <f>O894</f>
        <v>0</v>
      </c>
      <c r="P93" s="25">
        <f>P894</f>
        <v>0</v>
      </c>
      <c r="Q93" s="25">
        <v>0</v>
      </c>
      <c r="R93" s="25">
        <v>200000</v>
      </c>
    </row>
    <row r="94" spans="1:19" ht="21.95" customHeight="1">
      <c r="A94" s="23" t="s">
        <v>1679</v>
      </c>
      <c r="B94" s="30" t="s">
        <v>190</v>
      </c>
      <c r="C94" s="1">
        <f t="shared" si="28"/>
        <v>3601537.5</v>
      </c>
      <c r="D94" s="25">
        <v>641940</v>
      </c>
      <c r="E94" s="44">
        <v>0</v>
      </c>
      <c r="F94" s="25">
        <v>0</v>
      </c>
      <c r="G94" s="25">
        <v>285</v>
      </c>
      <c r="H94" s="25">
        <f t="shared" si="30"/>
        <v>1510500</v>
      </c>
      <c r="I94" s="25">
        <v>0</v>
      </c>
      <c r="J94" s="25">
        <v>0</v>
      </c>
      <c r="K94" s="25">
        <v>479.5</v>
      </c>
      <c r="L94" s="25">
        <f t="shared" si="31"/>
        <v>1249097.5</v>
      </c>
      <c r="M94" s="25">
        <f>M924</f>
        <v>0</v>
      </c>
      <c r="N94" s="25">
        <f>N924</f>
        <v>0</v>
      </c>
      <c r="O94" s="25">
        <v>0</v>
      </c>
      <c r="P94" s="25">
        <f>P921</f>
        <v>0</v>
      </c>
      <c r="Q94" s="25">
        <v>0</v>
      </c>
      <c r="R94" s="25">
        <v>200000</v>
      </c>
    </row>
    <row r="95" spans="1:19" ht="21.95" customHeight="1">
      <c r="A95" s="23" t="s">
        <v>886</v>
      </c>
      <c r="B95" s="30" t="s">
        <v>877</v>
      </c>
      <c r="C95" s="1">
        <f t="shared" si="28"/>
        <v>300000</v>
      </c>
      <c r="D95" s="25">
        <v>0</v>
      </c>
      <c r="E95" s="44">
        <v>0</v>
      </c>
      <c r="F95" s="25">
        <v>0</v>
      </c>
      <c r="G95" s="25">
        <v>0</v>
      </c>
      <c r="H95" s="25">
        <f t="shared" si="30"/>
        <v>0</v>
      </c>
      <c r="I95" s="25">
        <v>0</v>
      </c>
      <c r="J95" s="25">
        <f>I95*410</f>
        <v>0</v>
      </c>
      <c r="K95" s="25">
        <v>0</v>
      </c>
      <c r="L95" s="25">
        <f t="shared" si="31"/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300000</v>
      </c>
    </row>
    <row r="96" spans="1:19" ht="21.95" customHeight="1">
      <c r="A96" s="23" t="s">
        <v>887</v>
      </c>
      <c r="B96" s="30" t="s">
        <v>191</v>
      </c>
      <c r="C96" s="1">
        <f t="shared" si="28"/>
        <v>6905924.5</v>
      </c>
      <c r="D96" s="25">
        <v>1579250</v>
      </c>
      <c r="E96" s="44">
        <v>0</v>
      </c>
      <c r="F96" s="25">
        <v>0</v>
      </c>
      <c r="G96" s="25">
        <v>669</v>
      </c>
      <c r="H96" s="25">
        <f t="shared" si="30"/>
        <v>3545700</v>
      </c>
      <c r="I96" s="25">
        <v>0</v>
      </c>
      <c r="J96" s="25">
        <v>0</v>
      </c>
      <c r="K96" s="25">
        <v>606.9</v>
      </c>
      <c r="L96" s="25">
        <f t="shared" si="31"/>
        <v>1580974.5</v>
      </c>
      <c r="M96" s="25">
        <f>M925</f>
        <v>0</v>
      </c>
      <c r="N96" s="25">
        <f>N925</f>
        <v>0</v>
      </c>
      <c r="O96" s="25">
        <f>O922</f>
        <v>0</v>
      </c>
      <c r="P96" s="25">
        <f>P922</f>
        <v>0</v>
      </c>
      <c r="Q96" s="25">
        <v>0</v>
      </c>
      <c r="R96" s="25">
        <v>200000</v>
      </c>
    </row>
    <row r="97" spans="1:19" ht="21.95" customHeight="1">
      <c r="A97" s="23" t="s">
        <v>1680</v>
      </c>
      <c r="B97" s="30" t="s">
        <v>192</v>
      </c>
      <c r="C97" s="1">
        <f t="shared" si="28"/>
        <v>9435394</v>
      </c>
      <c r="D97" s="25">
        <v>2082851</v>
      </c>
      <c r="E97" s="44">
        <v>0</v>
      </c>
      <c r="F97" s="25">
        <v>0</v>
      </c>
      <c r="G97" s="25">
        <v>958</v>
      </c>
      <c r="H97" s="25">
        <f t="shared" si="30"/>
        <v>5077400</v>
      </c>
      <c r="I97" s="25">
        <v>0</v>
      </c>
      <c r="J97" s="25">
        <f>I97*410</f>
        <v>0</v>
      </c>
      <c r="K97" s="25">
        <v>796.6</v>
      </c>
      <c r="L97" s="25">
        <f t="shared" si="31"/>
        <v>2075143</v>
      </c>
      <c r="M97" s="25">
        <f>M926</f>
        <v>0</v>
      </c>
      <c r="N97" s="25">
        <f>N926</f>
        <v>0</v>
      </c>
      <c r="O97" s="25">
        <f>O923</f>
        <v>0</v>
      </c>
      <c r="P97" s="25">
        <f>P923</f>
        <v>0</v>
      </c>
      <c r="Q97" s="25">
        <v>0</v>
      </c>
      <c r="R97" s="25">
        <v>200000</v>
      </c>
    </row>
    <row r="98" spans="1:19" ht="21.95" customHeight="1">
      <c r="A98" s="23" t="s">
        <v>888</v>
      </c>
      <c r="B98" s="30" t="s">
        <v>193</v>
      </c>
      <c r="C98" s="1">
        <f t="shared" si="28"/>
        <v>300000</v>
      </c>
      <c r="D98" s="25">
        <v>0</v>
      </c>
      <c r="E98" s="44">
        <v>0</v>
      </c>
      <c r="F98" s="25">
        <v>0</v>
      </c>
      <c r="G98" s="25">
        <v>0</v>
      </c>
      <c r="H98" s="25">
        <v>0</v>
      </c>
      <c r="I98" s="25">
        <v>0</v>
      </c>
      <c r="J98" s="25">
        <f>I98*410</f>
        <v>0</v>
      </c>
      <c r="K98" s="25">
        <v>0</v>
      </c>
      <c r="L98" s="25">
        <f t="shared" si="31"/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300000</v>
      </c>
    </row>
    <row r="99" spans="1:19" ht="21.95" customHeight="1">
      <c r="A99" s="23" t="s">
        <v>889</v>
      </c>
      <c r="B99" s="30" t="s">
        <v>194</v>
      </c>
      <c r="C99" s="1">
        <f t="shared" si="28"/>
        <v>4605582.5</v>
      </c>
      <c r="D99" s="25">
        <v>966917</v>
      </c>
      <c r="E99" s="44">
        <v>0</v>
      </c>
      <c r="F99" s="25">
        <v>0</v>
      </c>
      <c r="G99" s="25">
        <v>432</v>
      </c>
      <c r="H99" s="25">
        <f t="shared" si="30"/>
        <v>2289600</v>
      </c>
      <c r="I99" s="25">
        <v>0</v>
      </c>
      <c r="J99" s="25">
        <v>0</v>
      </c>
      <c r="K99" s="25">
        <v>441.1</v>
      </c>
      <c r="L99" s="25">
        <f t="shared" si="31"/>
        <v>1149065.5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200000</v>
      </c>
    </row>
    <row r="100" spans="1:19" ht="21.95" customHeight="1">
      <c r="A100" s="23" t="s">
        <v>890</v>
      </c>
      <c r="B100" s="30" t="s">
        <v>195</v>
      </c>
      <c r="C100" s="1">
        <f t="shared" si="28"/>
        <v>4753097</v>
      </c>
      <c r="D100" s="25">
        <v>994342</v>
      </c>
      <c r="E100" s="44">
        <v>0</v>
      </c>
      <c r="F100" s="25">
        <v>0</v>
      </c>
      <c r="G100" s="25">
        <v>374.1</v>
      </c>
      <c r="H100" s="25">
        <f t="shared" si="30"/>
        <v>1982730.0000000002</v>
      </c>
      <c r="I100" s="25">
        <v>0</v>
      </c>
      <c r="J100" s="25">
        <v>0</v>
      </c>
      <c r="K100" s="25">
        <v>605</v>
      </c>
      <c r="L100" s="25">
        <f t="shared" si="31"/>
        <v>1576025</v>
      </c>
      <c r="M100" s="25">
        <f t="shared" ref="M100:P102" si="32">M884</f>
        <v>0</v>
      </c>
      <c r="N100" s="25">
        <f t="shared" si="32"/>
        <v>0</v>
      </c>
      <c r="O100" s="25">
        <v>0</v>
      </c>
      <c r="P100" s="25">
        <f t="shared" si="32"/>
        <v>0</v>
      </c>
      <c r="Q100" s="25">
        <v>0</v>
      </c>
      <c r="R100" s="25">
        <v>200000</v>
      </c>
    </row>
    <row r="101" spans="1:19" ht="21.95" customHeight="1">
      <c r="A101" s="23" t="s">
        <v>891</v>
      </c>
      <c r="B101" s="32" t="s">
        <v>196</v>
      </c>
      <c r="C101" s="1">
        <f t="shared" si="28"/>
        <v>300000</v>
      </c>
      <c r="D101" s="25">
        <v>0</v>
      </c>
      <c r="E101" s="44">
        <v>0</v>
      </c>
      <c r="F101" s="25">
        <v>0</v>
      </c>
      <c r="G101" s="25">
        <v>0</v>
      </c>
      <c r="H101" s="25">
        <f t="shared" si="30"/>
        <v>0</v>
      </c>
      <c r="I101" s="25">
        <v>0</v>
      </c>
      <c r="J101" s="25">
        <v>0</v>
      </c>
      <c r="K101" s="25">
        <v>0</v>
      </c>
      <c r="L101" s="25">
        <f t="shared" si="31"/>
        <v>0</v>
      </c>
      <c r="M101" s="25">
        <f t="shared" si="32"/>
        <v>0</v>
      </c>
      <c r="N101" s="25">
        <f t="shared" si="32"/>
        <v>0</v>
      </c>
      <c r="O101" s="25">
        <v>0</v>
      </c>
      <c r="P101" s="25">
        <f t="shared" si="32"/>
        <v>0</v>
      </c>
      <c r="Q101" s="25">
        <v>0</v>
      </c>
      <c r="R101" s="25">
        <v>300000</v>
      </c>
    </row>
    <row r="102" spans="1:19" ht="21.95" customHeight="1">
      <c r="A102" s="23" t="s">
        <v>1681</v>
      </c>
      <c r="B102" s="32" t="s">
        <v>197</v>
      </c>
      <c r="C102" s="1">
        <f t="shared" si="28"/>
        <v>300000</v>
      </c>
      <c r="D102" s="25">
        <v>0</v>
      </c>
      <c r="E102" s="44">
        <v>0</v>
      </c>
      <c r="F102" s="25">
        <v>0</v>
      </c>
      <c r="G102" s="25">
        <v>0</v>
      </c>
      <c r="H102" s="25">
        <f t="shared" si="30"/>
        <v>0</v>
      </c>
      <c r="I102" s="25">
        <v>0</v>
      </c>
      <c r="J102" s="25">
        <v>0</v>
      </c>
      <c r="K102" s="25">
        <v>0</v>
      </c>
      <c r="L102" s="25">
        <f t="shared" si="31"/>
        <v>0</v>
      </c>
      <c r="M102" s="25">
        <f t="shared" si="32"/>
        <v>0</v>
      </c>
      <c r="N102" s="25">
        <f t="shared" si="32"/>
        <v>0</v>
      </c>
      <c r="O102" s="25">
        <v>0</v>
      </c>
      <c r="P102" s="25">
        <f t="shared" si="32"/>
        <v>0</v>
      </c>
      <c r="Q102" s="25">
        <v>0</v>
      </c>
      <c r="R102" s="25">
        <v>300000</v>
      </c>
    </row>
    <row r="103" spans="1:19" ht="21.95" customHeight="1">
      <c r="A103" s="23" t="s">
        <v>1682</v>
      </c>
      <c r="B103" s="28" t="s">
        <v>1582</v>
      </c>
      <c r="C103" s="1">
        <f>SUM(D103,F103,H103,J103,L103,N103,O103,P103,Q103,R103)</f>
        <v>6242020</v>
      </c>
      <c r="D103" s="25">
        <v>0</v>
      </c>
      <c r="E103" s="44">
        <v>0</v>
      </c>
      <c r="F103" s="25">
        <v>0</v>
      </c>
      <c r="G103" s="3">
        <v>1083.4000000000001</v>
      </c>
      <c r="H103" s="3">
        <v>5742020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500000</v>
      </c>
    </row>
    <row r="104" spans="1:19" ht="45" customHeight="1">
      <c r="A104" s="57" t="s">
        <v>241</v>
      </c>
      <c r="B104" s="57"/>
      <c r="C104" s="50">
        <f>SUM(C105:C106)</f>
        <v>3636726</v>
      </c>
      <c r="D104" s="50">
        <f t="shared" ref="D104:R104" si="33">SUM(D105:D106)</f>
        <v>788775</v>
      </c>
      <c r="E104" s="51">
        <f t="shared" si="33"/>
        <v>0</v>
      </c>
      <c r="F104" s="50">
        <f t="shared" si="33"/>
        <v>0</v>
      </c>
      <c r="G104" s="50">
        <f t="shared" si="33"/>
        <v>246</v>
      </c>
      <c r="H104" s="50">
        <f t="shared" si="33"/>
        <v>1303800</v>
      </c>
      <c r="I104" s="50">
        <f t="shared" si="33"/>
        <v>0</v>
      </c>
      <c r="J104" s="50">
        <f t="shared" si="33"/>
        <v>0</v>
      </c>
      <c r="K104" s="50">
        <f t="shared" si="33"/>
        <v>430.2</v>
      </c>
      <c r="L104" s="50">
        <f t="shared" si="33"/>
        <v>1120671</v>
      </c>
      <c r="M104" s="50">
        <f t="shared" si="33"/>
        <v>58.8</v>
      </c>
      <c r="N104" s="50">
        <f t="shared" si="33"/>
        <v>123480</v>
      </c>
      <c r="O104" s="50">
        <f t="shared" si="33"/>
        <v>0</v>
      </c>
      <c r="P104" s="50">
        <f t="shared" si="33"/>
        <v>0</v>
      </c>
      <c r="Q104" s="50">
        <f t="shared" si="33"/>
        <v>0</v>
      </c>
      <c r="R104" s="50">
        <f t="shared" si="33"/>
        <v>300000</v>
      </c>
      <c r="S104" s="16">
        <f>C104+C465</f>
        <v>8046660.1500000004</v>
      </c>
    </row>
    <row r="105" spans="1:19" ht="20.100000000000001" customHeight="1">
      <c r="A105" s="23" t="s">
        <v>1683</v>
      </c>
      <c r="B105" s="28" t="s">
        <v>242</v>
      </c>
      <c r="C105" s="1">
        <f>SUM(D105,F105,H105,J105,L105,N105,O105,P105,Q105,R105)</f>
        <v>3336726</v>
      </c>
      <c r="D105" s="25">
        <v>788775</v>
      </c>
      <c r="E105" s="44">
        <v>0</v>
      </c>
      <c r="F105" s="25">
        <v>0</v>
      </c>
      <c r="G105" s="25">
        <v>246</v>
      </c>
      <c r="H105" s="25">
        <v>1303800</v>
      </c>
      <c r="I105" s="25">
        <v>0</v>
      </c>
      <c r="J105" s="25">
        <v>0</v>
      </c>
      <c r="K105" s="25">
        <v>430.2</v>
      </c>
      <c r="L105" s="25">
        <v>1120671</v>
      </c>
      <c r="M105" s="25">
        <v>58.8</v>
      </c>
      <c r="N105" s="25">
        <v>123480</v>
      </c>
      <c r="O105" s="25">
        <v>0</v>
      </c>
      <c r="P105" s="25">
        <v>0</v>
      </c>
      <c r="Q105" s="25">
        <v>0</v>
      </c>
      <c r="R105" s="25">
        <v>0</v>
      </c>
    </row>
    <row r="106" spans="1:19" ht="20.100000000000001" customHeight="1">
      <c r="A106" s="23" t="s">
        <v>892</v>
      </c>
      <c r="B106" s="28" t="s">
        <v>243</v>
      </c>
      <c r="C106" s="1">
        <f>SUM(D106,F106,H106,J106,L106,N106,O106,P106,Q106,R106)</f>
        <v>300000</v>
      </c>
      <c r="D106" s="25">
        <v>0</v>
      </c>
      <c r="E106" s="44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300000</v>
      </c>
    </row>
    <row r="107" spans="1:19" ht="45" customHeight="1">
      <c r="A107" s="57" t="s">
        <v>240</v>
      </c>
      <c r="B107" s="57"/>
      <c r="C107" s="50">
        <f>SUM(C108:C113)</f>
        <v>8873846.1999999993</v>
      </c>
      <c r="D107" s="50">
        <f t="shared" ref="D107:R107" si="34">SUM(D108:D113)</f>
        <v>1859082</v>
      </c>
      <c r="E107" s="51">
        <f t="shared" si="34"/>
        <v>0</v>
      </c>
      <c r="F107" s="50">
        <f t="shared" si="34"/>
        <v>0</v>
      </c>
      <c r="G107" s="50">
        <f t="shared" si="34"/>
        <v>401.11</v>
      </c>
      <c r="H107" s="50">
        <f t="shared" si="34"/>
        <v>2125884</v>
      </c>
      <c r="I107" s="50">
        <f t="shared" si="34"/>
        <v>0</v>
      </c>
      <c r="J107" s="50">
        <f t="shared" si="34"/>
        <v>0</v>
      </c>
      <c r="K107" s="50">
        <f t="shared" si="34"/>
        <v>1587.96</v>
      </c>
      <c r="L107" s="50">
        <f t="shared" si="34"/>
        <v>3988880.2</v>
      </c>
      <c r="M107" s="50">
        <f t="shared" si="34"/>
        <v>0</v>
      </c>
      <c r="N107" s="50">
        <f t="shared" si="34"/>
        <v>0</v>
      </c>
      <c r="O107" s="50">
        <f t="shared" si="34"/>
        <v>0</v>
      </c>
      <c r="P107" s="50">
        <f t="shared" si="34"/>
        <v>0</v>
      </c>
      <c r="Q107" s="50">
        <f t="shared" si="34"/>
        <v>0</v>
      </c>
      <c r="R107" s="50">
        <f t="shared" si="34"/>
        <v>900000</v>
      </c>
      <c r="S107" s="16">
        <f>C107+C467+C861</f>
        <v>50832345.299999997</v>
      </c>
    </row>
    <row r="108" spans="1:19" ht="21.95" customHeight="1">
      <c r="A108" s="23" t="s">
        <v>893</v>
      </c>
      <c r="B108" s="28" t="s">
        <v>231</v>
      </c>
      <c r="C108" s="1">
        <f t="shared" ref="C108:C113" si="35">SUM(D108,F108,H108,J108,L108,N108,O108,P108,Q108,R108)</f>
        <v>300000</v>
      </c>
      <c r="D108" s="25">
        <v>0</v>
      </c>
      <c r="E108" s="44">
        <v>0</v>
      </c>
      <c r="F108" s="25">
        <v>0</v>
      </c>
      <c r="G108" s="3">
        <v>0</v>
      </c>
      <c r="H108" s="3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300000</v>
      </c>
    </row>
    <row r="109" spans="1:19" ht="21.95" customHeight="1">
      <c r="A109" s="23" t="s">
        <v>1684</v>
      </c>
      <c r="B109" s="28" t="s">
        <v>234</v>
      </c>
      <c r="C109" s="1">
        <f t="shared" si="35"/>
        <v>300000</v>
      </c>
      <c r="D109" s="25">
        <v>0</v>
      </c>
      <c r="E109" s="44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300000</v>
      </c>
    </row>
    <row r="110" spans="1:19" ht="21.95" customHeight="1">
      <c r="A110" s="23" t="s">
        <v>894</v>
      </c>
      <c r="B110" s="28" t="s">
        <v>1597</v>
      </c>
      <c r="C110" s="1">
        <f t="shared" si="35"/>
        <v>1368354.4</v>
      </c>
      <c r="D110" s="3">
        <v>0</v>
      </c>
      <c r="E110" s="44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582</v>
      </c>
      <c r="L110" s="25">
        <v>1368354.4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</row>
    <row r="111" spans="1:19" ht="21.95" customHeight="1">
      <c r="A111" s="23" t="s">
        <v>1685</v>
      </c>
      <c r="B111" s="28" t="s">
        <v>235</v>
      </c>
      <c r="C111" s="1">
        <f t="shared" si="35"/>
        <v>300000</v>
      </c>
      <c r="D111" s="25">
        <v>0</v>
      </c>
      <c r="E111" s="44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300000</v>
      </c>
    </row>
    <row r="112" spans="1:19" ht="21.95" customHeight="1">
      <c r="A112" s="23" t="s">
        <v>1686</v>
      </c>
      <c r="B112" s="28" t="s">
        <v>1598</v>
      </c>
      <c r="C112" s="1">
        <f t="shared" si="35"/>
        <v>4437369.5999999996</v>
      </c>
      <c r="D112" s="25">
        <v>904785.6</v>
      </c>
      <c r="E112" s="44">
        <v>0</v>
      </c>
      <c r="F112" s="25">
        <v>0</v>
      </c>
      <c r="G112" s="3">
        <v>401.11</v>
      </c>
      <c r="H112" s="3">
        <v>2125884</v>
      </c>
      <c r="I112" s="25">
        <v>0</v>
      </c>
      <c r="J112" s="25">
        <v>0</v>
      </c>
      <c r="K112" s="25">
        <v>540</v>
      </c>
      <c r="L112" s="25">
        <v>1406700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</row>
    <row r="113" spans="1:19" ht="21.95" customHeight="1">
      <c r="A113" s="23" t="s">
        <v>1687</v>
      </c>
      <c r="B113" s="28" t="s">
        <v>1599</v>
      </c>
      <c r="C113" s="1">
        <f t="shared" si="35"/>
        <v>2168122.2000000002</v>
      </c>
      <c r="D113" s="25">
        <v>954296.4</v>
      </c>
      <c r="E113" s="44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3">
        <v>465.96</v>
      </c>
      <c r="L113" s="3">
        <v>1213825.8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</row>
    <row r="114" spans="1:19" ht="45" customHeight="1">
      <c r="A114" s="57" t="s">
        <v>244</v>
      </c>
      <c r="B114" s="57"/>
      <c r="C114" s="50">
        <f>SUM(C115:C121)</f>
        <v>14110172.800000001</v>
      </c>
      <c r="D114" s="50">
        <f t="shared" ref="D114:R114" si="36">SUM(D115:D121)</f>
        <v>3935137.8</v>
      </c>
      <c r="E114" s="51">
        <f t="shared" si="36"/>
        <v>0</v>
      </c>
      <c r="F114" s="50">
        <f t="shared" si="36"/>
        <v>0</v>
      </c>
      <c r="G114" s="50">
        <f t="shared" si="36"/>
        <v>1657</v>
      </c>
      <c r="H114" s="50">
        <f t="shared" si="36"/>
        <v>6488100</v>
      </c>
      <c r="I114" s="50">
        <f t="shared" si="36"/>
        <v>0</v>
      </c>
      <c r="J114" s="50">
        <f t="shared" si="36"/>
        <v>0</v>
      </c>
      <c r="K114" s="50">
        <f t="shared" si="36"/>
        <v>692</v>
      </c>
      <c r="L114" s="50">
        <f t="shared" si="36"/>
        <v>1802660</v>
      </c>
      <c r="M114" s="50">
        <f t="shared" si="36"/>
        <v>87.75</v>
      </c>
      <c r="N114" s="50">
        <f t="shared" si="36"/>
        <v>184275</v>
      </c>
      <c r="O114" s="50">
        <f t="shared" si="36"/>
        <v>0</v>
      </c>
      <c r="P114" s="50">
        <f t="shared" si="36"/>
        <v>0</v>
      </c>
      <c r="Q114" s="50">
        <f t="shared" si="36"/>
        <v>0</v>
      </c>
      <c r="R114" s="50">
        <f t="shared" si="36"/>
        <v>1700000</v>
      </c>
      <c r="S114" s="16">
        <f>C114+C475+C865</f>
        <v>56725133.379999995</v>
      </c>
    </row>
    <row r="115" spans="1:19" ht="21.95" customHeight="1">
      <c r="A115" s="23" t="s">
        <v>1688</v>
      </c>
      <c r="B115" s="28" t="s">
        <v>247</v>
      </c>
      <c r="C115" s="1">
        <f t="shared" ref="C115:C121" si="37">SUM(D115,F115,H115,J115,L115,N115,O115,P115,Q115,R115)</f>
        <v>2825837</v>
      </c>
      <c r="D115" s="25">
        <v>2441562</v>
      </c>
      <c r="E115" s="44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87.75</v>
      </c>
      <c r="N115" s="25">
        <v>184275</v>
      </c>
      <c r="O115" s="25">
        <v>0</v>
      </c>
      <c r="P115" s="25">
        <v>0</v>
      </c>
      <c r="Q115" s="25">
        <v>0</v>
      </c>
      <c r="R115" s="25">
        <v>200000</v>
      </c>
    </row>
    <row r="116" spans="1:19" ht="21.95" customHeight="1">
      <c r="A116" s="23" t="s">
        <v>895</v>
      </c>
      <c r="B116" s="28" t="s">
        <v>249</v>
      </c>
      <c r="C116" s="1">
        <f t="shared" si="37"/>
        <v>3985100</v>
      </c>
      <c r="D116" s="25">
        <v>0</v>
      </c>
      <c r="E116" s="44">
        <v>0</v>
      </c>
      <c r="F116" s="25">
        <v>0</v>
      </c>
      <c r="G116" s="25">
        <v>1147</v>
      </c>
      <c r="H116" s="25">
        <f>G116*3300</f>
        <v>3785100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200000</v>
      </c>
    </row>
    <row r="117" spans="1:19" ht="21.95" customHeight="1">
      <c r="A117" s="23" t="s">
        <v>896</v>
      </c>
      <c r="B117" s="28" t="s">
        <v>250</v>
      </c>
      <c r="C117" s="1">
        <f t="shared" si="37"/>
        <v>1693575.8</v>
      </c>
      <c r="D117" s="25">
        <v>1493575.8</v>
      </c>
      <c r="E117" s="44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200000</v>
      </c>
    </row>
    <row r="118" spans="1:19" ht="21.95" customHeight="1">
      <c r="A118" s="23" t="s">
        <v>1689</v>
      </c>
      <c r="B118" s="28" t="s">
        <v>251</v>
      </c>
      <c r="C118" s="1">
        <f t="shared" si="37"/>
        <v>300000</v>
      </c>
      <c r="D118" s="25">
        <v>0</v>
      </c>
      <c r="E118" s="44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300000</v>
      </c>
    </row>
    <row r="119" spans="1:19" ht="21.95" customHeight="1">
      <c r="A119" s="23" t="s">
        <v>897</v>
      </c>
      <c r="B119" s="28" t="s">
        <v>257</v>
      </c>
      <c r="C119" s="1">
        <f t="shared" si="37"/>
        <v>300000</v>
      </c>
      <c r="D119" s="25">
        <v>0</v>
      </c>
      <c r="E119" s="44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300000</v>
      </c>
    </row>
    <row r="120" spans="1:19" ht="21.95" customHeight="1">
      <c r="A120" s="23" t="s">
        <v>898</v>
      </c>
      <c r="B120" s="28" t="s">
        <v>258</v>
      </c>
      <c r="C120" s="1">
        <f t="shared" si="37"/>
        <v>4705660</v>
      </c>
      <c r="D120" s="25">
        <v>0</v>
      </c>
      <c r="E120" s="44">
        <v>0</v>
      </c>
      <c r="F120" s="25">
        <v>0</v>
      </c>
      <c r="G120" s="25">
        <v>510</v>
      </c>
      <c r="H120" s="25">
        <f>G120*5300</f>
        <v>2703000</v>
      </c>
      <c r="I120" s="25">
        <v>0</v>
      </c>
      <c r="J120" s="25">
        <v>0</v>
      </c>
      <c r="K120" s="25">
        <v>692</v>
      </c>
      <c r="L120" s="25">
        <v>1802660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200000</v>
      </c>
    </row>
    <row r="121" spans="1:19" ht="21.95" customHeight="1">
      <c r="A121" s="23" t="s">
        <v>1690</v>
      </c>
      <c r="B121" s="28" t="s">
        <v>259</v>
      </c>
      <c r="C121" s="1">
        <f t="shared" si="37"/>
        <v>300000</v>
      </c>
      <c r="D121" s="25">
        <v>0</v>
      </c>
      <c r="E121" s="44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300000</v>
      </c>
    </row>
    <row r="122" spans="1:19" ht="45" customHeight="1">
      <c r="A122" s="57" t="s">
        <v>288</v>
      </c>
      <c r="B122" s="57"/>
      <c r="C122" s="50">
        <f>SUM(C123:C131)</f>
        <v>62546471.200000003</v>
      </c>
      <c r="D122" s="50">
        <f t="shared" ref="D122:R122" si="38">SUM(D123:D131)</f>
        <v>15487876.199999999</v>
      </c>
      <c r="E122" s="51">
        <f t="shared" si="38"/>
        <v>0</v>
      </c>
      <c r="F122" s="50">
        <f t="shared" si="38"/>
        <v>0</v>
      </c>
      <c r="G122" s="50">
        <f t="shared" si="38"/>
        <v>4692.5</v>
      </c>
      <c r="H122" s="50">
        <f t="shared" si="38"/>
        <v>21127250</v>
      </c>
      <c r="I122" s="50">
        <f t="shared" si="38"/>
        <v>1241.1999999999998</v>
      </c>
      <c r="J122" s="50">
        <f t="shared" si="38"/>
        <v>3599480</v>
      </c>
      <c r="K122" s="50">
        <f t="shared" si="38"/>
        <v>7613</v>
      </c>
      <c r="L122" s="50">
        <f t="shared" si="38"/>
        <v>19831865</v>
      </c>
      <c r="M122" s="50">
        <f t="shared" si="38"/>
        <v>0</v>
      </c>
      <c r="N122" s="50">
        <f t="shared" si="38"/>
        <v>0</v>
      </c>
      <c r="O122" s="50">
        <f t="shared" si="38"/>
        <v>0</v>
      </c>
      <c r="P122" s="50">
        <f t="shared" si="38"/>
        <v>0</v>
      </c>
      <c r="Q122" s="50">
        <f t="shared" si="38"/>
        <v>0</v>
      </c>
      <c r="R122" s="50">
        <f t="shared" si="38"/>
        <v>2500000</v>
      </c>
      <c r="S122" s="16">
        <f>C122+C488+C872</f>
        <v>217321324.25</v>
      </c>
    </row>
    <row r="123" spans="1:19" ht="21.95" customHeight="1">
      <c r="A123" s="23" t="s">
        <v>1691</v>
      </c>
      <c r="B123" s="33" t="s">
        <v>264</v>
      </c>
      <c r="C123" s="1">
        <f t="shared" ref="C123:C131" si="39">SUM(D123,F123,H123,J123,L123,N123,O123,P123,Q123,R123)</f>
        <v>15365931.5</v>
      </c>
      <c r="D123" s="25">
        <v>4282441.5</v>
      </c>
      <c r="E123" s="44">
        <v>0</v>
      </c>
      <c r="F123" s="25">
        <v>0</v>
      </c>
      <c r="G123" s="25">
        <v>1045</v>
      </c>
      <c r="H123" s="25">
        <f>G123*5300</f>
        <v>5538500</v>
      </c>
      <c r="I123" s="25">
        <v>644.79999999999995</v>
      </c>
      <c r="J123" s="25">
        <v>1869920</v>
      </c>
      <c r="K123" s="25">
        <v>1334</v>
      </c>
      <c r="L123" s="25">
        <v>3475070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200000</v>
      </c>
    </row>
    <row r="124" spans="1:19" ht="21.95" customHeight="1">
      <c r="A124" s="23" t="s">
        <v>1692</v>
      </c>
      <c r="B124" s="33" t="s">
        <v>265</v>
      </c>
      <c r="C124" s="1">
        <f t="shared" si="39"/>
        <v>13619269.6</v>
      </c>
      <c r="D124" s="25">
        <v>3494394.6</v>
      </c>
      <c r="E124" s="44">
        <v>0</v>
      </c>
      <c r="F124" s="25">
        <v>0</v>
      </c>
      <c r="G124" s="25">
        <v>877</v>
      </c>
      <c r="H124" s="25">
        <f>G124*5300</f>
        <v>4648100</v>
      </c>
      <c r="I124" s="25">
        <v>505.4</v>
      </c>
      <c r="J124" s="25">
        <v>1465660</v>
      </c>
      <c r="K124" s="25">
        <v>1463</v>
      </c>
      <c r="L124" s="25">
        <f>K124*2605</f>
        <v>3811115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200000</v>
      </c>
    </row>
    <row r="125" spans="1:19" ht="21.95" customHeight="1">
      <c r="A125" s="23" t="s">
        <v>1693</v>
      </c>
      <c r="B125" s="33" t="s">
        <v>266</v>
      </c>
      <c r="C125" s="1">
        <f t="shared" si="39"/>
        <v>12132113.1</v>
      </c>
      <c r="D125" s="25">
        <v>3859658.1</v>
      </c>
      <c r="E125" s="44">
        <v>0</v>
      </c>
      <c r="F125" s="25">
        <v>0</v>
      </c>
      <c r="G125" s="25">
        <v>899</v>
      </c>
      <c r="H125" s="25">
        <f>G125*5300</f>
        <v>4764700</v>
      </c>
      <c r="I125" s="25">
        <v>49.2</v>
      </c>
      <c r="J125" s="25">
        <v>142680</v>
      </c>
      <c r="K125" s="25">
        <v>1215</v>
      </c>
      <c r="L125" s="25">
        <v>3165075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200000</v>
      </c>
    </row>
    <row r="126" spans="1:19" ht="21.95" customHeight="1">
      <c r="A126" s="23" t="s">
        <v>1694</v>
      </c>
      <c r="B126" s="28" t="s">
        <v>268</v>
      </c>
      <c r="C126" s="1">
        <f>SUM(D126,F126,H126,J126,L126,N126,O126,P126,Q126,R126)</f>
        <v>10019175</v>
      </c>
      <c r="D126" s="25">
        <v>0</v>
      </c>
      <c r="E126" s="44">
        <v>0</v>
      </c>
      <c r="F126" s="25">
        <v>0</v>
      </c>
      <c r="G126" s="25">
        <v>994</v>
      </c>
      <c r="H126" s="25">
        <v>3280200</v>
      </c>
      <c r="I126" s="25">
        <v>0</v>
      </c>
      <c r="J126" s="25">
        <v>0</v>
      </c>
      <c r="K126" s="25">
        <v>2395</v>
      </c>
      <c r="L126" s="25">
        <v>6238975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500000</v>
      </c>
    </row>
    <row r="127" spans="1:19" ht="21.95" customHeight="1">
      <c r="A127" s="23" t="s">
        <v>1695</v>
      </c>
      <c r="B127" s="33" t="s">
        <v>267</v>
      </c>
      <c r="C127" s="1">
        <f t="shared" si="39"/>
        <v>300000</v>
      </c>
      <c r="D127" s="25">
        <v>0</v>
      </c>
      <c r="E127" s="44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300000</v>
      </c>
    </row>
    <row r="128" spans="1:19" ht="21.95" customHeight="1">
      <c r="A128" s="23" t="s">
        <v>1696</v>
      </c>
      <c r="B128" s="33" t="s">
        <v>269</v>
      </c>
      <c r="C128" s="1">
        <f t="shared" si="39"/>
        <v>300000</v>
      </c>
      <c r="D128" s="25">
        <v>0</v>
      </c>
      <c r="E128" s="44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300000</v>
      </c>
    </row>
    <row r="129" spans="1:19" ht="21.95" customHeight="1">
      <c r="A129" s="23" t="s">
        <v>1697</v>
      </c>
      <c r="B129" s="33" t="s">
        <v>270</v>
      </c>
      <c r="C129" s="1">
        <f t="shared" si="39"/>
        <v>10209982</v>
      </c>
      <c r="D129" s="25">
        <v>3851382</v>
      </c>
      <c r="E129" s="44">
        <v>0</v>
      </c>
      <c r="F129" s="25">
        <v>0</v>
      </c>
      <c r="G129" s="25">
        <v>877.5</v>
      </c>
      <c r="H129" s="25">
        <v>2895750</v>
      </c>
      <c r="I129" s="25">
        <v>41.8</v>
      </c>
      <c r="J129" s="25">
        <v>121220</v>
      </c>
      <c r="K129" s="25">
        <v>1206</v>
      </c>
      <c r="L129" s="25">
        <f>K129*2605</f>
        <v>3141630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200000</v>
      </c>
    </row>
    <row r="130" spans="1:19" ht="21.95" customHeight="1">
      <c r="A130" s="23" t="s">
        <v>1698</v>
      </c>
      <c r="B130" s="33" t="s">
        <v>279</v>
      </c>
      <c r="C130" s="1">
        <f t="shared" si="39"/>
        <v>300000</v>
      </c>
      <c r="D130" s="25">
        <v>0</v>
      </c>
      <c r="E130" s="44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300000</v>
      </c>
    </row>
    <row r="131" spans="1:19" ht="21.95" customHeight="1">
      <c r="A131" s="23" t="s">
        <v>1699</v>
      </c>
      <c r="B131" s="33" t="s">
        <v>282</v>
      </c>
      <c r="C131" s="1">
        <f t="shared" si="39"/>
        <v>300000</v>
      </c>
      <c r="D131" s="25">
        <v>0</v>
      </c>
      <c r="E131" s="44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300000</v>
      </c>
    </row>
    <row r="132" spans="1:19" ht="45" customHeight="1">
      <c r="A132" s="57" t="s">
        <v>1372</v>
      </c>
      <c r="B132" s="57"/>
      <c r="C132" s="50">
        <f>SUM(C133)</f>
        <v>2161200</v>
      </c>
      <c r="D132" s="50">
        <f t="shared" ref="D132:R132" si="40">SUM(D133)</f>
        <v>0</v>
      </c>
      <c r="E132" s="51">
        <f t="shared" si="40"/>
        <v>0</v>
      </c>
      <c r="F132" s="50">
        <f t="shared" si="40"/>
        <v>0</v>
      </c>
      <c r="G132" s="50">
        <f t="shared" si="40"/>
        <v>564</v>
      </c>
      <c r="H132" s="50">
        <f t="shared" si="40"/>
        <v>1861200</v>
      </c>
      <c r="I132" s="50">
        <f t="shared" si="40"/>
        <v>0</v>
      </c>
      <c r="J132" s="50">
        <f t="shared" si="40"/>
        <v>0</v>
      </c>
      <c r="K132" s="50">
        <f t="shared" si="40"/>
        <v>0</v>
      </c>
      <c r="L132" s="50">
        <f t="shared" si="40"/>
        <v>0</v>
      </c>
      <c r="M132" s="50">
        <f t="shared" si="40"/>
        <v>0</v>
      </c>
      <c r="N132" s="50">
        <f t="shared" si="40"/>
        <v>0</v>
      </c>
      <c r="O132" s="50">
        <f t="shared" si="40"/>
        <v>0</v>
      </c>
      <c r="P132" s="50">
        <f t="shared" si="40"/>
        <v>0</v>
      </c>
      <c r="Q132" s="50">
        <f t="shared" si="40"/>
        <v>0</v>
      </c>
      <c r="R132" s="50">
        <f t="shared" si="40"/>
        <v>300000</v>
      </c>
      <c r="S132" s="16">
        <f>C132+C503</f>
        <v>3606975</v>
      </c>
    </row>
    <row r="133" spans="1:19" ht="21.95" customHeight="1">
      <c r="A133" s="23" t="s">
        <v>1700</v>
      </c>
      <c r="B133" s="33" t="s">
        <v>1373</v>
      </c>
      <c r="C133" s="1">
        <f>SUM(D133,F133,H133,J133,L133,N133,O133,P133,Q133,R133)</f>
        <v>2161200</v>
      </c>
      <c r="D133" s="25">
        <v>0</v>
      </c>
      <c r="E133" s="44">
        <v>0</v>
      </c>
      <c r="F133" s="25">
        <v>0</v>
      </c>
      <c r="G133" s="25">
        <v>564</v>
      </c>
      <c r="H133" s="25">
        <f>G133*3300</f>
        <v>1861200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300000</v>
      </c>
    </row>
    <row r="134" spans="1:19" ht="45" customHeight="1">
      <c r="A134" s="57" t="s">
        <v>289</v>
      </c>
      <c r="B134" s="57"/>
      <c r="C134" s="50">
        <f>SUM(C135)</f>
        <v>5570799.5</v>
      </c>
      <c r="D134" s="50">
        <f t="shared" ref="D134:R134" si="41">SUM(D135)</f>
        <v>1627376</v>
      </c>
      <c r="E134" s="51">
        <f t="shared" si="41"/>
        <v>0</v>
      </c>
      <c r="F134" s="50">
        <f t="shared" si="41"/>
        <v>0</v>
      </c>
      <c r="G134" s="50">
        <f t="shared" si="41"/>
        <v>473</v>
      </c>
      <c r="H134" s="50">
        <f t="shared" si="41"/>
        <v>1560900</v>
      </c>
      <c r="I134" s="50">
        <f t="shared" si="41"/>
        <v>332.4</v>
      </c>
      <c r="J134" s="50">
        <f t="shared" si="41"/>
        <v>398880</v>
      </c>
      <c r="K134" s="50">
        <f t="shared" si="41"/>
        <v>684.7</v>
      </c>
      <c r="L134" s="50">
        <f t="shared" si="41"/>
        <v>1783643.5000000002</v>
      </c>
      <c r="M134" s="50">
        <f t="shared" si="41"/>
        <v>0</v>
      </c>
      <c r="N134" s="50">
        <f t="shared" si="41"/>
        <v>0</v>
      </c>
      <c r="O134" s="50">
        <f t="shared" si="41"/>
        <v>0</v>
      </c>
      <c r="P134" s="50">
        <f t="shared" si="41"/>
        <v>0</v>
      </c>
      <c r="Q134" s="50">
        <f t="shared" si="41"/>
        <v>0</v>
      </c>
      <c r="R134" s="50">
        <f t="shared" si="41"/>
        <v>200000</v>
      </c>
      <c r="S134" s="16">
        <f>C134</f>
        <v>5570799.5</v>
      </c>
    </row>
    <row r="135" spans="1:19" ht="21.95" customHeight="1">
      <c r="A135" s="23" t="s">
        <v>899</v>
      </c>
      <c r="B135" s="33" t="s">
        <v>290</v>
      </c>
      <c r="C135" s="1">
        <f>SUM(D135,F135,H135,J135,L135,N135,O135,P135,Q135,R135)</f>
        <v>5570799.5</v>
      </c>
      <c r="D135" s="25">
        <v>1627376</v>
      </c>
      <c r="E135" s="44">
        <v>0</v>
      </c>
      <c r="F135" s="25">
        <v>0</v>
      </c>
      <c r="G135" s="25">
        <v>473</v>
      </c>
      <c r="H135" s="25">
        <f>G135*3300</f>
        <v>1560900</v>
      </c>
      <c r="I135" s="25">
        <v>332.4</v>
      </c>
      <c r="J135" s="25">
        <v>398880</v>
      </c>
      <c r="K135" s="25">
        <v>684.7</v>
      </c>
      <c r="L135" s="25">
        <f>K135*2605</f>
        <v>1783643.5000000002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200000</v>
      </c>
    </row>
    <row r="136" spans="1:19" ht="45" customHeight="1">
      <c r="A136" s="57" t="s">
        <v>1602</v>
      </c>
      <c r="B136" s="57"/>
      <c r="C136" s="50">
        <f>SUM(C137)</f>
        <v>3906575.9</v>
      </c>
      <c r="D136" s="50">
        <f t="shared" ref="D136:R136" si="42">SUM(D137)</f>
        <v>2018535.9</v>
      </c>
      <c r="E136" s="51">
        <f t="shared" si="42"/>
        <v>0</v>
      </c>
      <c r="F136" s="50">
        <f t="shared" si="42"/>
        <v>0</v>
      </c>
      <c r="G136" s="50">
        <f t="shared" si="42"/>
        <v>0</v>
      </c>
      <c r="H136" s="50">
        <f t="shared" si="42"/>
        <v>0</v>
      </c>
      <c r="I136" s="50">
        <f t="shared" si="42"/>
        <v>0</v>
      </c>
      <c r="J136" s="50">
        <f t="shared" si="42"/>
        <v>0</v>
      </c>
      <c r="K136" s="50">
        <f t="shared" si="42"/>
        <v>648</v>
      </c>
      <c r="L136" s="50">
        <f t="shared" si="42"/>
        <v>1688040</v>
      </c>
      <c r="M136" s="50">
        <f t="shared" si="42"/>
        <v>0</v>
      </c>
      <c r="N136" s="50">
        <f t="shared" si="42"/>
        <v>0</v>
      </c>
      <c r="O136" s="50">
        <f t="shared" si="42"/>
        <v>0</v>
      </c>
      <c r="P136" s="50">
        <f t="shared" si="42"/>
        <v>0</v>
      </c>
      <c r="Q136" s="50">
        <f t="shared" si="42"/>
        <v>0</v>
      </c>
      <c r="R136" s="50">
        <f t="shared" si="42"/>
        <v>200000</v>
      </c>
      <c r="S136" s="16">
        <f>C136</f>
        <v>3906575.9</v>
      </c>
    </row>
    <row r="137" spans="1:19" ht="21.95" customHeight="1">
      <c r="A137" s="23" t="s">
        <v>900</v>
      </c>
      <c r="B137" s="33" t="s">
        <v>1603</v>
      </c>
      <c r="C137" s="1">
        <f>SUM(D137,F137,H137,J137,L137,N137,O137,P137,Q137,R137)</f>
        <v>3906575.9</v>
      </c>
      <c r="D137" s="25">
        <v>2018535.9</v>
      </c>
      <c r="E137" s="44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648</v>
      </c>
      <c r="L137" s="25">
        <v>1688040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200000</v>
      </c>
    </row>
    <row r="138" spans="1:19" ht="45" customHeight="1">
      <c r="A138" s="57" t="s">
        <v>405</v>
      </c>
      <c r="B138" s="57"/>
      <c r="C138" s="50">
        <f>SUM(C139:C308)</f>
        <v>869799147.43999982</v>
      </c>
      <c r="D138" s="50">
        <f t="shared" ref="D138:R138" si="43">SUM(D139:D308)</f>
        <v>398994992.86000007</v>
      </c>
      <c r="E138" s="51">
        <f t="shared" si="43"/>
        <v>10</v>
      </c>
      <c r="F138" s="50">
        <f t="shared" si="43"/>
        <v>21500000</v>
      </c>
      <c r="G138" s="50">
        <f t="shared" si="43"/>
        <v>53678.38</v>
      </c>
      <c r="H138" s="50">
        <f t="shared" si="43"/>
        <v>268756565.39999998</v>
      </c>
      <c r="I138" s="50">
        <f t="shared" si="43"/>
        <v>2927.2</v>
      </c>
      <c r="J138" s="50">
        <f t="shared" si="43"/>
        <v>3611820</v>
      </c>
      <c r="K138" s="50">
        <f t="shared" si="43"/>
        <v>47722.37</v>
      </c>
      <c r="L138" s="50">
        <f t="shared" si="43"/>
        <v>124698791.94999999</v>
      </c>
      <c r="M138" s="50">
        <f t="shared" si="43"/>
        <v>1225.2</v>
      </c>
      <c r="N138" s="50">
        <f t="shared" si="43"/>
        <v>2572920</v>
      </c>
      <c r="O138" s="50">
        <f t="shared" si="43"/>
        <v>0</v>
      </c>
      <c r="P138" s="50">
        <f t="shared" si="43"/>
        <v>0</v>
      </c>
      <c r="Q138" s="50">
        <f t="shared" si="43"/>
        <v>680000</v>
      </c>
      <c r="R138" s="50">
        <f t="shared" si="43"/>
        <v>48984057.230000004</v>
      </c>
      <c r="S138" s="16">
        <f>C138+C510+C887</f>
        <v>2162384130.8199997</v>
      </c>
    </row>
    <row r="139" spans="1:19" ht="21.95" customHeight="1">
      <c r="A139" s="71" t="s">
        <v>901</v>
      </c>
      <c r="B139" s="28" t="s">
        <v>509</v>
      </c>
      <c r="C139" s="1">
        <f t="shared" ref="C139:C171" si="44">SUM(D139,F139,H139,J139,L139,N139,O139,P139,Q139,R139)</f>
        <v>3598890</v>
      </c>
      <c r="D139" s="25">
        <v>0</v>
      </c>
      <c r="E139" s="44">
        <v>0</v>
      </c>
      <c r="F139" s="25">
        <v>0</v>
      </c>
      <c r="G139" s="25">
        <v>641.29999999999995</v>
      </c>
      <c r="H139" s="25">
        <v>3398890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200000</v>
      </c>
    </row>
    <row r="140" spans="1:19" ht="21.95" customHeight="1">
      <c r="A140" s="71" t="s">
        <v>1701</v>
      </c>
      <c r="B140" s="28" t="s">
        <v>510</v>
      </c>
      <c r="C140" s="1">
        <f t="shared" si="44"/>
        <v>4302200</v>
      </c>
      <c r="D140" s="25">
        <v>0</v>
      </c>
      <c r="E140" s="44">
        <v>0</v>
      </c>
      <c r="F140" s="25">
        <v>0</v>
      </c>
      <c r="G140" s="25">
        <v>774</v>
      </c>
      <c r="H140" s="25">
        <v>4102200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200000</v>
      </c>
    </row>
    <row r="141" spans="1:19" ht="21.95" customHeight="1">
      <c r="A141" s="71" t="s">
        <v>902</v>
      </c>
      <c r="B141" s="39" t="s">
        <v>1606</v>
      </c>
      <c r="C141" s="1">
        <f t="shared" si="44"/>
        <v>4193751</v>
      </c>
      <c r="D141" s="25">
        <v>1812969</v>
      </c>
      <c r="E141" s="44">
        <v>0</v>
      </c>
      <c r="F141" s="25">
        <v>0</v>
      </c>
      <c r="G141" s="25">
        <v>457.19</v>
      </c>
      <c r="H141" s="25">
        <v>2194512</v>
      </c>
      <c r="I141" s="25">
        <v>0</v>
      </c>
      <c r="J141" s="25">
        <v>0</v>
      </c>
      <c r="K141" s="25">
        <v>0</v>
      </c>
      <c r="L141" s="25">
        <v>0</v>
      </c>
      <c r="M141" s="25">
        <v>88.7</v>
      </c>
      <c r="N141" s="25">
        <v>186270</v>
      </c>
      <c r="O141" s="25">
        <v>0</v>
      </c>
      <c r="P141" s="25">
        <v>0</v>
      </c>
      <c r="Q141" s="25">
        <v>0</v>
      </c>
      <c r="R141" s="25">
        <v>0</v>
      </c>
    </row>
    <row r="142" spans="1:19" ht="21.95" customHeight="1">
      <c r="A142" s="71" t="s">
        <v>903</v>
      </c>
      <c r="B142" s="28" t="s">
        <v>526</v>
      </c>
      <c r="C142" s="1">
        <f t="shared" si="44"/>
        <v>4426220</v>
      </c>
      <c r="D142" s="25">
        <v>0</v>
      </c>
      <c r="E142" s="44">
        <v>0</v>
      </c>
      <c r="F142" s="25">
        <v>0</v>
      </c>
      <c r="G142" s="25">
        <v>797.4</v>
      </c>
      <c r="H142" s="25">
        <f>G142*5300</f>
        <v>4226220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200000</v>
      </c>
    </row>
    <row r="143" spans="1:19" ht="21.95" customHeight="1">
      <c r="A143" s="71" t="s">
        <v>1379</v>
      </c>
      <c r="B143" s="28" t="s">
        <v>465</v>
      </c>
      <c r="C143" s="1">
        <f t="shared" si="44"/>
        <v>1230261.5</v>
      </c>
      <c r="D143" s="25">
        <v>1030261.5</v>
      </c>
      <c r="E143" s="44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200000</v>
      </c>
    </row>
    <row r="144" spans="1:19" ht="21.95" customHeight="1">
      <c r="A144" s="71" t="s">
        <v>904</v>
      </c>
      <c r="B144" s="28" t="s">
        <v>527</v>
      </c>
      <c r="C144" s="1">
        <f t="shared" si="44"/>
        <v>6106950</v>
      </c>
      <c r="D144" s="25">
        <v>0</v>
      </c>
      <c r="E144" s="44">
        <v>0</v>
      </c>
      <c r="F144" s="25">
        <v>0</v>
      </c>
      <c r="G144" s="25">
        <v>756.7</v>
      </c>
      <c r="H144" s="25">
        <v>4010510</v>
      </c>
      <c r="I144" s="25">
        <v>0</v>
      </c>
      <c r="J144" s="25">
        <v>0</v>
      </c>
      <c r="K144" s="25">
        <v>728</v>
      </c>
      <c r="L144" s="25">
        <v>1896440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200000</v>
      </c>
    </row>
    <row r="145" spans="1:18" ht="21.95" customHeight="1">
      <c r="A145" s="71" t="s">
        <v>905</v>
      </c>
      <c r="B145" s="28" t="s">
        <v>458</v>
      </c>
      <c r="C145" s="1">
        <f t="shared" si="44"/>
        <v>1016345.72</v>
      </c>
      <c r="D145" s="25">
        <v>816345.72</v>
      </c>
      <c r="E145" s="44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200000</v>
      </c>
    </row>
    <row r="146" spans="1:18" ht="21.95" customHeight="1">
      <c r="A146" s="71" t="s">
        <v>906</v>
      </c>
      <c r="B146" s="34" t="s">
        <v>406</v>
      </c>
      <c r="C146" s="1">
        <f t="shared" si="44"/>
        <v>2652840</v>
      </c>
      <c r="D146" s="25">
        <v>0</v>
      </c>
      <c r="E146" s="44">
        <v>0</v>
      </c>
      <c r="F146" s="25">
        <v>0</v>
      </c>
      <c r="G146" s="25">
        <v>462.8</v>
      </c>
      <c r="H146" s="25">
        <v>2452840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200000</v>
      </c>
    </row>
    <row r="147" spans="1:18" ht="21.95" customHeight="1">
      <c r="A147" s="71" t="s">
        <v>1702</v>
      </c>
      <c r="B147" s="39" t="s">
        <v>1578</v>
      </c>
      <c r="C147" s="1">
        <f>SUM(D147,F147,H147,J147,L147,N147,O147,P147,Q147,R147)</f>
        <v>3823384.7</v>
      </c>
      <c r="D147" s="25">
        <v>0</v>
      </c>
      <c r="E147" s="44">
        <v>0</v>
      </c>
      <c r="F147" s="25">
        <v>0</v>
      </c>
      <c r="G147" s="25">
        <v>640</v>
      </c>
      <c r="H147" s="25">
        <v>3392000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431384.7</v>
      </c>
    </row>
    <row r="148" spans="1:18" ht="21.95" customHeight="1">
      <c r="A148" s="71" t="s">
        <v>1703</v>
      </c>
      <c r="B148" s="39" t="s">
        <v>1579</v>
      </c>
      <c r="C148" s="1">
        <f>SUM(D148,F148,H148,J148,L148,N148,O148,P148,Q148,R148)</f>
        <v>3494213.16</v>
      </c>
      <c r="D148" s="25">
        <v>0</v>
      </c>
      <c r="E148" s="44">
        <v>0</v>
      </c>
      <c r="F148" s="25">
        <v>0</v>
      </c>
      <c r="G148" s="25">
        <v>583</v>
      </c>
      <c r="H148" s="25">
        <v>3089900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404313.16</v>
      </c>
    </row>
    <row r="149" spans="1:18" ht="21.95" customHeight="1">
      <c r="A149" s="71" t="s">
        <v>1704</v>
      </c>
      <c r="B149" s="39" t="s">
        <v>1580</v>
      </c>
      <c r="C149" s="1">
        <f>SUM(D149,F149,H149,J149,L149,N149,O149,P149,Q149,R149)</f>
        <v>3114360.45</v>
      </c>
      <c r="D149" s="25">
        <v>0</v>
      </c>
      <c r="E149" s="44">
        <v>0</v>
      </c>
      <c r="F149" s="25">
        <v>0</v>
      </c>
      <c r="G149" s="25">
        <v>512</v>
      </c>
      <c r="H149" s="25">
        <v>2713600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400760.45</v>
      </c>
    </row>
    <row r="150" spans="1:18" ht="21.95" customHeight="1">
      <c r="A150" s="71" t="s">
        <v>907</v>
      </c>
      <c r="B150" s="28" t="s">
        <v>459</v>
      </c>
      <c r="C150" s="1">
        <f>SUM(D150,F150,H150,J150,L150,N150,O150,P150,Q150,R150)</f>
        <v>300000</v>
      </c>
      <c r="D150" s="25">
        <v>0</v>
      </c>
      <c r="E150" s="44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300000</v>
      </c>
    </row>
    <row r="151" spans="1:18" ht="21.95" customHeight="1">
      <c r="A151" s="71" t="s">
        <v>1705</v>
      </c>
      <c r="B151" s="34" t="s">
        <v>460</v>
      </c>
      <c r="C151" s="1">
        <f t="shared" si="44"/>
        <v>300000</v>
      </c>
      <c r="D151" s="25">
        <v>0</v>
      </c>
      <c r="E151" s="44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300000</v>
      </c>
    </row>
    <row r="152" spans="1:18" ht="21.95" customHeight="1">
      <c r="A152" s="71" t="s">
        <v>1706</v>
      </c>
      <c r="B152" s="34" t="s">
        <v>481</v>
      </c>
      <c r="C152" s="1">
        <f t="shared" si="44"/>
        <v>300000</v>
      </c>
      <c r="D152" s="25">
        <v>0</v>
      </c>
      <c r="E152" s="44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300000</v>
      </c>
    </row>
    <row r="153" spans="1:18" ht="21.95" customHeight="1">
      <c r="A153" s="71" t="s">
        <v>1707</v>
      </c>
      <c r="B153" s="28" t="s">
        <v>528</v>
      </c>
      <c r="C153" s="1">
        <f t="shared" si="44"/>
        <v>4323400</v>
      </c>
      <c r="D153" s="25">
        <v>0</v>
      </c>
      <c r="E153" s="44">
        <v>0</v>
      </c>
      <c r="F153" s="25">
        <v>0</v>
      </c>
      <c r="G153" s="25">
        <v>778</v>
      </c>
      <c r="H153" s="25">
        <v>4123400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200000</v>
      </c>
    </row>
    <row r="154" spans="1:18" ht="21.95" customHeight="1">
      <c r="A154" s="71" t="s">
        <v>1708</v>
      </c>
      <c r="B154" s="28" t="s">
        <v>529</v>
      </c>
      <c r="C154" s="1">
        <f t="shared" si="44"/>
        <v>300000</v>
      </c>
      <c r="D154" s="25">
        <v>0</v>
      </c>
      <c r="E154" s="44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300000</v>
      </c>
    </row>
    <row r="155" spans="1:18" ht="21.95" customHeight="1">
      <c r="A155" s="71" t="s">
        <v>1709</v>
      </c>
      <c r="B155" s="28" t="s">
        <v>530</v>
      </c>
      <c r="C155" s="1">
        <f t="shared" si="44"/>
        <v>300000</v>
      </c>
      <c r="D155" s="25">
        <v>0</v>
      </c>
      <c r="E155" s="44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300000</v>
      </c>
    </row>
    <row r="156" spans="1:18" ht="21.95" customHeight="1">
      <c r="A156" s="71" t="s">
        <v>908</v>
      </c>
      <c r="B156" s="28" t="s">
        <v>511</v>
      </c>
      <c r="C156" s="1">
        <f t="shared" si="44"/>
        <v>300000</v>
      </c>
      <c r="D156" s="25">
        <v>0</v>
      </c>
      <c r="E156" s="44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300000</v>
      </c>
    </row>
    <row r="157" spans="1:18" ht="21.95" customHeight="1">
      <c r="A157" s="71" t="s">
        <v>909</v>
      </c>
      <c r="B157" s="28" t="s">
        <v>531</v>
      </c>
      <c r="C157" s="1">
        <f t="shared" si="44"/>
        <v>300000</v>
      </c>
      <c r="D157" s="25">
        <v>0</v>
      </c>
      <c r="E157" s="44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300000</v>
      </c>
    </row>
    <row r="158" spans="1:18" ht="21.95" customHeight="1">
      <c r="A158" s="71" t="s">
        <v>910</v>
      </c>
      <c r="B158" s="28" t="s">
        <v>451</v>
      </c>
      <c r="C158" s="1">
        <f t="shared" si="44"/>
        <v>300000</v>
      </c>
      <c r="D158" s="25">
        <v>0</v>
      </c>
      <c r="E158" s="44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300000</v>
      </c>
    </row>
    <row r="159" spans="1:18" ht="21.95" customHeight="1">
      <c r="A159" s="71" t="s">
        <v>911</v>
      </c>
      <c r="B159" s="34" t="s">
        <v>512</v>
      </c>
      <c r="C159" s="1">
        <f t="shared" si="44"/>
        <v>300000</v>
      </c>
      <c r="D159" s="25">
        <v>0</v>
      </c>
      <c r="E159" s="44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300000</v>
      </c>
    </row>
    <row r="160" spans="1:18" ht="21.95" customHeight="1">
      <c r="A160" s="71" t="s">
        <v>1710</v>
      </c>
      <c r="B160" s="34" t="s">
        <v>540</v>
      </c>
      <c r="C160" s="1">
        <f t="shared" si="44"/>
        <v>6758070</v>
      </c>
      <c r="D160" s="25">
        <v>0</v>
      </c>
      <c r="E160" s="44">
        <v>0</v>
      </c>
      <c r="F160" s="25">
        <v>0</v>
      </c>
      <c r="G160" s="25">
        <v>1161.9000000000001</v>
      </c>
      <c r="H160" s="25">
        <v>6158070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600000</v>
      </c>
    </row>
    <row r="161" spans="1:18" ht="21.95" customHeight="1">
      <c r="A161" s="71" t="s">
        <v>1711</v>
      </c>
      <c r="B161" s="34" t="s">
        <v>542</v>
      </c>
      <c r="C161" s="1">
        <f t="shared" si="44"/>
        <v>17798501.490000002</v>
      </c>
      <c r="D161" s="25">
        <v>4807571.49</v>
      </c>
      <c r="E161" s="44">
        <v>0</v>
      </c>
      <c r="F161" s="25">
        <v>0</v>
      </c>
      <c r="G161" s="25">
        <v>1748.1</v>
      </c>
      <c r="H161" s="25">
        <v>9264930</v>
      </c>
      <c r="I161" s="25">
        <v>0</v>
      </c>
      <c r="J161" s="25">
        <v>0</v>
      </c>
      <c r="K161" s="25">
        <v>1200</v>
      </c>
      <c r="L161" s="25">
        <f>K161*2605</f>
        <v>3126000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600000</v>
      </c>
    </row>
    <row r="162" spans="1:18" ht="21.95" customHeight="1">
      <c r="A162" s="71" t="s">
        <v>1712</v>
      </c>
      <c r="B162" s="28" t="s">
        <v>429</v>
      </c>
      <c r="C162" s="1">
        <f t="shared" si="44"/>
        <v>4127077.2</v>
      </c>
      <c r="D162" s="25">
        <f>908.6*2427</f>
        <v>2205172.2000000002</v>
      </c>
      <c r="E162" s="44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661</v>
      </c>
      <c r="L162" s="25">
        <v>1721905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200000</v>
      </c>
    </row>
    <row r="163" spans="1:18" ht="21.95" customHeight="1">
      <c r="A163" s="71" t="s">
        <v>1713</v>
      </c>
      <c r="B163" s="28" t="s">
        <v>418</v>
      </c>
      <c r="C163" s="1">
        <f t="shared" si="44"/>
        <v>5013050</v>
      </c>
      <c r="D163" s="25">
        <v>0</v>
      </c>
      <c r="E163" s="44">
        <v>0</v>
      </c>
      <c r="F163" s="25">
        <v>0</v>
      </c>
      <c r="G163" s="25">
        <v>1458.5</v>
      </c>
      <c r="H163" s="25">
        <v>4813050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200000</v>
      </c>
    </row>
    <row r="164" spans="1:18" ht="21.95" customHeight="1">
      <c r="A164" s="71" t="s">
        <v>1714</v>
      </c>
      <c r="B164" s="28" t="s">
        <v>532</v>
      </c>
      <c r="C164" s="1">
        <f>SUM(D164,F164,H164,J164,L164,N164,O164,P164,Q164,R164)</f>
        <v>3473810</v>
      </c>
      <c r="D164" s="25">
        <v>0</v>
      </c>
      <c r="E164" s="44">
        <v>0</v>
      </c>
      <c r="F164" s="25">
        <v>0</v>
      </c>
      <c r="G164" s="25">
        <v>617.70000000000005</v>
      </c>
      <c r="H164" s="25">
        <v>3273810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200000</v>
      </c>
    </row>
    <row r="165" spans="1:18" ht="21.95" customHeight="1">
      <c r="A165" s="71" t="s">
        <v>912</v>
      </c>
      <c r="B165" s="28" t="s">
        <v>533</v>
      </c>
      <c r="C165" s="1">
        <f>SUM(D165,F165,H165,J165,L165,N165,O165,P165,Q165,R165)</f>
        <v>2346500</v>
      </c>
      <c r="D165" s="25">
        <v>0</v>
      </c>
      <c r="E165" s="44">
        <v>0</v>
      </c>
      <c r="F165" s="25">
        <v>0</v>
      </c>
      <c r="G165" s="25">
        <v>405</v>
      </c>
      <c r="H165" s="25">
        <f>G165*5300</f>
        <v>2146500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200000</v>
      </c>
    </row>
    <row r="166" spans="1:18" ht="21.95" customHeight="1">
      <c r="A166" s="71" t="s">
        <v>1715</v>
      </c>
      <c r="B166" s="28" t="s">
        <v>495</v>
      </c>
      <c r="C166" s="1">
        <f t="shared" si="44"/>
        <v>2346500</v>
      </c>
      <c r="D166" s="25">
        <v>0</v>
      </c>
      <c r="E166" s="44">
        <v>0</v>
      </c>
      <c r="F166" s="25">
        <v>0</v>
      </c>
      <c r="G166" s="25">
        <v>405</v>
      </c>
      <c r="H166" s="25">
        <f>G166*5300</f>
        <v>2146500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200000</v>
      </c>
    </row>
    <row r="167" spans="1:18" ht="21.95" customHeight="1">
      <c r="A167" s="71" t="s">
        <v>913</v>
      </c>
      <c r="B167" s="28" t="s">
        <v>534</v>
      </c>
      <c r="C167" s="1">
        <f t="shared" si="44"/>
        <v>1708380.0000000002</v>
      </c>
      <c r="D167" s="25">
        <v>0</v>
      </c>
      <c r="E167" s="44">
        <v>0</v>
      </c>
      <c r="F167" s="25">
        <v>0</v>
      </c>
      <c r="G167" s="25">
        <v>284.60000000000002</v>
      </c>
      <c r="H167" s="25">
        <f>G167*5300</f>
        <v>1508380.0000000002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200000</v>
      </c>
    </row>
    <row r="168" spans="1:18" ht="21.95" customHeight="1">
      <c r="A168" s="71" t="s">
        <v>914</v>
      </c>
      <c r="B168" s="28" t="s">
        <v>535</v>
      </c>
      <c r="C168" s="1">
        <f t="shared" si="44"/>
        <v>1708380.0000000002</v>
      </c>
      <c r="D168" s="25">
        <v>0</v>
      </c>
      <c r="E168" s="44">
        <v>0</v>
      </c>
      <c r="F168" s="25">
        <v>0</v>
      </c>
      <c r="G168" s="25">
        <v>284.60000000000002</v>
      </c>
      <c r="H168" s="25">
        <f>G168*5300</f>
        <v>1508380.0000000002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200000</v>
      </c>
    </row>
    <row r="169" spans="1:18" ht="21.95" customHeight="1">
      <c r="A169" s="71" t="s">
        <v>1716</v>
      </c>
      <c r="B169" s="28" t="s">
        <v>473</v>
      </c>
      <c r="C169" s="1">
        <f t="shared" si="44"/>
        <v>300000</v>
      </c>
      <c r="D169" s="25">
        <v>0</v>
      </c>
      <c r="E169" s="44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300000</v>
      </c>
    </row>
    <row r="170" spans="1:18" ht="21.95" customHeight="1">
      <c r="A170" s="71" t="s">
        <v>1717</v>
      </c>
      <c r="B170" s="28" t="s">
        <v>474</v>
      </c>
      <c r="C170" s="1">
        <f t="shared" si="44"/>
        <v>300000</v>
      </c>
      <c r="D170" s="25">
        <v>0</v>
      </c>
      <c r="E170" s="44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300000</v>
      </c>
    </row>
    <row r="171" spans="1:18" ht="21.95" customHeight="1">
      <c r="A171" s="71" t="s">
        <v>915</v>
      </c>
      <c r="B171" s="28" t="s">
        <v>425</v>
      </c>
      <c r="C171" s="1">
        <f t="shared" si="44"/>
        <v>300000</v>
      </c>
      <c r="D171" s="25">
        <v>0</v>
      </c>
      <c r="E171" s="44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300000</v>
      </c>
    </row>
    <row r="172" spans="1:18" ht="21.95" customHeight="1">
      <c r="A172" s="71" t="s">
        <v>916</v>
      </c>
      <c r="B172" s="28" t="s">
        <v>724</v>
      </c>
      <c r="C172" s="1">
        <f t="shared" ref="C172:C204" si="45">SUM(D172,F172,H172,J172,L172,N172,O172,P172,Q172,R172)</f>
        <v>300000</v>
      </c>
      <c r="D172" s="25">
        <v>0</v>
      </c>
      <c r="E172" s="44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300000</v>
      </c>
    </row>
    <row r="173" spans="1:18" ht="21.95" customHeight="1">
      <c r="A173" s="71" t="s">
        <v>917</v>
      </c>
      <c r="B173" s="28" t="s">
        <v>482</v>
      </c>
      <c r="C173" s="1">
        <f>SUM(D173,F173,H173,J173,L173,N173,O173,P173,Q173,R173)</f>
        <v>3576442.4</v>
      </c>
      <c r="D173" s="25">
        <v>3376442.4</v>
      </c>
      <c r="E173" s="44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200000</v>
      </c>
    </row>
    <row r="174" spans="1:18" ht="21.95" customHeight="1">
      <c r="A174" s="71" t="s">
        <v>918</v>
      </c>
      <c r="B174" s="28" t="s">
        <v>496</v>
      </c>
      <c r="C174" s="1">
        <f>SUM(D174,F174,H174,J174,L174,N174,O174,P174,Q174,R174)</f>
        <v>14570752.4</v>
      </c>
      <c r="D174" s="25">
        <f>5921.2*2427</f>
        <v>14370752.4</v>
      </c>
      <c r="E174" s="44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200000</v>
      </c>
    </row>
    <row r="175" spans="1:18" ht="21.95" customHeight="1">
      <c r="A175" s="71" t="s">
        <v>1718</v>
      </c>
      <c r="B175" s="34" t="s">
        <v>415</v>
      </c>
      <c r="C175" s="1">
        <f t="shared" si="45"/>
        <v>18613551.920000002</v>
      </c>
      <c r="D175" s="25">
        <v>18413551.920000002</v>
      </c>
      <c r="E175" s="44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200000</v>
      </c>
    </row>
    <row r="176" spans="1:18" ht="21.95" customHeight="1">
      <c r="A176" s="71" t="s">
        <v>919</v>
      </c>
      <c r="B176" s="39" t="s">
        <v>1588</v>
      </c>
      <c r="C176" s="1">
        <f>SUM(D176,F176,H176,J176,L176,N176,O176,P176,Q176,R176)</f>
        <v>15841445.9</v>
      </c>
      <c r="D176" s="25">
        <v>0</v>
      </c>
      <c r="E176" s="44">
        <v>0</v>
      </c>
      <c r="F176" s="25">
        <v>0</v>
      </c>
      <c r="G176" s="25">
        <v>1337</v>
      </c>
      <c r="H176" s="25">
        <v>7086100</v>
      </c>
      <c r="I176" s="25">
        <v>0</v>
      </c>
      <c r="J176" s="25">
        <v>0</v>
      </c>
      <c r="K176" s="25">
        <v>3066</v>
      </c>
      <c r="L176" s="25">
        <v>7986930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768415.9</v>
      </c>
    </row>
    <row r="177" spans="1:18" ht="21.95" customHeight="1">
      <c r="A177" s="71" t="s">
        <v>1719</v>
      </c>
      <c r="B177" s="39" t="s">
        <v>1590</v>
      </c>
      <c r="C177" s="1">
        <f t="shared" si="45"/>
        <v>6307194.6699999999</v>
      </c>
      <c r="D177" s="25">
        <v>1370478.36</v>
      </c>
      <c r="E177" s="44">
        <v>0</v>
      </c>
      <c r="F177" s="25">
        <v>0</v>
      </c>
      <c r="G177" s="25">
        <v>401</v>
      </c>
      <c r="H177" s="25">
        <v>2125300</v>
      </c>
      <c r="I177" s="25">
        <v>0</v>
      </c>
      <c r="J177" s="25">
        <v>0</v>
      </c>
      <c r="K177" s="25">
        <v>823</v>
      </c>
      <c r="L177" s="25">
        <v>2143915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667501.31000000006</v>
      </c>
    </row>
    <row r="178" spans="1:18" ht="21.95" customHeight="1">
      <c r="A178" s="71" t="s">
        <v>1720</v>
      </c>
      <c r="B178" s="28" t="s">
        <v>417</v>
      </c>
      <c r="C178" s="1">
        <f t="shared" si="45"/>
        <v>12967646</v>
      </c>
      <c r="D178" s="25">
        <v>12767646</v>
      </c>
      <c r="E178" s="44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200000</v>
      </c>
    </row>
    <row r="179" spans="1:18" ht="21.95" customHeight="1">
      <c r="A179" s="71" t="s">
        <v>1721</v>
      </c>
      <c r="B179" s="34" t="s">
        <v>486</v>
      </c>
      <c r="C179" s="1">
        <f>SUM(D179,F179,H179,J179,L179,N179,O179,P179,Q179,R179)</f>
        <v>6805014.2000000002</v>
      </c>
      <c r="D179" s="25">
        <v>1540174.2</v>
      </c>
      <c r="E179" s="44">
        <v>0</v>
      </c>
      <c r="F179" s="25">
        <v>0</v>
      </c>
      <c r="G179" s="25">
        <v>581.1</v>
      </c>
      <c r="H179" s="25">
        <f>G179*5300</f>
        <v>3079830</v>
      </c>
      <c r="I179" s="25">
        <v>0</v>
      </c>
      <c r="J179" s="25">
        <v>0</v>
      </c>
      <c r="K179" s="25">
        <v>762</v>
      </c>
      <c r="L179" s="25">
        <f>K179*2605</f>
        <v>1985010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200000</v>
      </c>
    </row>
    <row r="180" spans="1:18" ht="21.95" customHeight="1">
      <c r="A180" s="71" t="s">
        <v>1722</v>
      </c>
      <c r="B180" s="34" t="s">
        <v>461</v>
      </c>
      <c r="C180" s="1">
        <f t="shared" si="45"/>
        <v>300000</v>
      </c>
      <c r="D180" s="25">
        <v>0</v>
      </c>
      <c r="E180" s="44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300000</v>
      </c>
    </row>
    <row r="181" spans="1:18" ht="21.95" customHeight="1">
      <c r="A181" s="71" t="s">
        <v>1723</v>
      </c>
      <c r="B181" s="34" t="s">
        <v>466</v>
      </c>
      <c r="C181" s="1">
        <f t="shared" si="45"/>
        <v>300000</v>
      </c>
      <c r="D181" s="25">
        <v>0</v>
      </c>
      <c r="E181" s="44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300000</v>
      </c>
    </row>
    <row r="182" spans="1:18" ht="21.95" customHeight="1">
      <c r="A182" s="71" t="s">
        <v>1724</v>
      </c>
      <c r="B182" s="34" t="s">
        <v>497</v>
      </c>
      <c r="C182" s="1">
        <f t="shared" si="45"/>
        <v>300000</v>
      </c>
      <c r="D182" s="25">
        <v>0</v>
      </c>
      <c r="E182" s="44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300000</v>
      </c>
    </row>
    <row r="183" spans="1:18" ht="21.95" customHeight="1">
      <c r="A183" s="71" t="s">
        <v>1725</v>
      </c>
      <c r="B183" s="28" t="s">
        <v>444</v>
      </c>
      <c r="C183" s="1">
        <f t="shared" si="45"/>
        <v>300000</v>
      </c>
      <c r="D183" s="25">
        <v>0</v>
      </c>
      <c r="E183" s="44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300000</v>
      </c>
    </row>
    <row r="184" spans="1:18" ht="21.95" customHeight="1">
      <c r="A184" s="71" t="s">
        <v>1726</v>
      </c>
      <c r="B184" s="28" t="s">
        <v>445</v>
      </c>
      <c r="C184" s="1">
        <f t="shared" si="45"/>
        <v>300000</v>
      </c>
      <c r="D184" s="25">
        <v>0</v>
      </c>
      <c r="E184" s="44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300000</v>
      </c>
    </row>
    <row r="185" spans="1:18" ht="21.95" customHeight="1">
      <c r="A185" s="71" t="s">
        <v>920</v>
      </c>
      <c r="B185" s="28" t="s">
        <v>446</v>
      </c>
      <c r="C185" s="1">
        <f t="shared" si="45"/>
        <v>300000</v>
      </c>
      <c r="D185" s="25">
        <v>0</v>
      </c>
      <c r="E185" s="44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300000</v>
      </c>
    </row>
    <row r="186" spans="1:18" ht="21.95" customHeight="1">
      <c r="A186" s="71" t="s">
        <v>1727</v>
      </c>
      <c r="B186" s="28" t="s">
        <v>443</v>
      </c>
      <c r="C186" s="1">
        <f>SUM(D186,F186,H186,J186,L186,N186,O186,P186,Q186,R186)</f>
        <v>300000</v>
      </c>
      <c r="D186" s="25">
        <v>0</v>
      </c>
      <c r="E186" s="44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300000</v>
      </c>
    </row>
    <row r="187" spans="1:18" ht="21.95" customHeight="1">
      <c r="A187" s="71" t="s">
        <v>1728</v>
      </c>
      <c r="B187" s="28" t="s">
        <v>539</v>
      </c>
      <c r="C187" s="1">
        <f t="shared" si="45"/>
        <v>24549180</v>
      </c>
      <c r="D187" s="25">
        <v>12280620</v>
      </c>
      <c r="E187" s="44">
        <v>0</v>
      </c>
      <c r="F187" s="25">
        <v>0</v>
      </c>
      <c r="G187" s="25">
        <v>1022</v>
      </c>
      <c r="H187" s="25">
        <f>G187*3300</f>
        <v>3372600</v>
      </c>
      <c r="I187" s="25">
        <v>1012</v>
      </c>
      <c r="J187" s="25">
        <f>I187*1200</f>
        <v>1214400</v>
      </c>
      <c r="K187" s="25">
        <v>2872</v>
      </c>
      <c r="L187" s="25">
        <f>K187*2605</f>
        <v>7481560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200000</v>
      </c>
    </row>
    <row r="188" spans="1:18" ht="21.95" customHeight="1">
      <c r="A188" s="71" t="s">
        <v>1729</v>
      </c>
      <c r="B188" s="39" t="s">
        <v>1610</v>
      </c>
      <c r="C188" s="1">
        <f>SUM(D188,F188,H188,J188,L188,N188,O188,P188,Q188,R188)</f>
        <v>2155000</v>
      </c>
      <c r="D188" s="25">
        <v>0</v>
      </c>
      <c r="E188" s="44">
        <v>0</v>
      </c>
      <c r="F188" s="25">
        <v>0</v>
      </c>
      <c r="G188" s="25">
        <v>350</v>
      </c>
      <c r="H188" s="25">
        <f>G188*5300</f>
        <v>1855000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300000</v>
      </c>
    </row>
    <row r="189" spans="1:18" ht="21.95" customHeight="1">
      <c r="A189" s="71" t="s">
        <v>1730</v>
      </c>
      <c r="B189" s="28" t="s">
        <v>498</v>
      </c>
      <c r="C189" s="1">
        <f t="shared" si="45"/>
        <v>300000</v>
      </c>
      <c r="D189" s="25">
        <v>0</v>
      </c>
      <c r="E189" s="44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300000</v>
      </c>
    </row>
    <row r="190" spans="1:18" ht="21.95" customHeight="1">
      <c r="A190" s="71" t="s">
        <v>1731</v>
      </c>
      <c r="B190" s="28" t="s">
        <v>487</v>
      </c>
      <c r="C190" s="1">
        <f t="shared" si="45"/>
        <v>31126047.5</v>
      </c>
      <c r="D190" s="25">
        <f>12742.5*2427</f>
        <v>30926047.5</v>
      </c>
      <c r="E190" s="44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200000</v>
      </c>
    </row>
    <row r="191" spans="1:18" ht="21.95" customHeight="1">
      <c r="A191" s="71" t="s">
        <v>1732</v>
      </c>
      <c r="B191" s="28" t="s">
        <v>436</v>
      </c>
      <c r="C191" s="1">
        <f t="shared" si="45"/>
        <v>886320</v>
      </c>
      <c r="D191" s="25">
        <v>0</v>
      </c>
      <c r="E191" s="44">
        <v>0</v>
      </c>
      <c r="F191" s="25">
        <v>0</v>
      </c>
      <c r="G191" s="25">
        <v>0</v>
      </c>
      <c r="H191" s="25">
        <v>0</v>
      </c>
      <c r="I191" s="25">
        <v>238.6</v>
      </c>
      <c r="J191" s="25">
        <v>286320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600000</v>
      </c>
    </row>
    <row r="192" spans="1:18" ht="21.95" customHeight="1">
      <c r="A192" s="71" t="s">
        <v>1733</v>
      </c>
      <c r="B192" s="28" t="s">
        <v>476</v>
      </c>
      <c r="C192" s="1">
        <f t="shared" si="45"/>
        <v>3062889.1999999997</v>
      </c>
      <c r="D192" s="25">
        <f>1179.6*2427</f>
        <v>2862889.1999999997</v>
      </c>
      <c r="E192" s="44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200000</v>
      </c>
    </row>
    <row r="193" spans="1:18" ht="21.95" customHeight="1">
      <c r="A193" s="71" t="s">
        <v>1734</v>
      </c>
      <c r="B193" s="28" t="s">
        <v>467</v>
      </c>
      <c r="C193" s="1">
        <f t="shared" si="45"/>
        <v>6537382.3999999994</v>
      </c>
      <c r="D193" s="25">
        <f>2611.2*2427</f>
        <v>6337382.3999999994</v>
      </c>
      <c r="E193" s="44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200000</v>
      </c>
    </row>
    <row r="194" spans="1:18" ht="21.95" customHeight="1">
      <c r="A194" s="71" t="s">
        <v>1735</v>
      </c>
      <c r="B194" s="28" t="s">
        <v>452</v>
      </c>
      <c r="C194" s="1">
        <f t="shared" si="45"/>
        <v>2626029.2000000002</v>
      </c>
      <c r="D194" s="25">
        <f>999.6*2427</f>
        <v>2426029.2000000002</v>
      </c>
      <c r="E194" s="44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200000</v>
      </c>
    </row>
    <row r="195" spans="1:18" ht="21.95" customHeight="1">
      <c r="A195" s="71" t="s">
        <v>1736</v>
      </c>
      <c r="B195" s="28" t="s">
        <v>468</v>
      </c>
      <c r="C195" s="1">
        <f t="shared" si="45"/>
        <v>6495152.6000000006</v>
      </c>
      <c r="D195" s="25">
        <f>2593.8*2427</f>
        <v>6295152.6000000006</v>
      </c>
      <c r="E195" s="44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200000</v>
      </c>
    </row>
    <row r="196" spans="1:18" ht="21.95" customHeight="1">
      <c r="A196" s="71" t="s">
        <v>1737</v>
      </c>
      <c r="B196" s="28" t="s">
        <v>475</v>
      </c>
      <c r="C196" s="1">
        <f>SUM(D196,F196,H196,J196,L196,N196,O196,P196,Q196,R196)</f>
        <v>3040075.4</v>
      </c>
      <c r="D196" s="25">
        <f>1170.2*2427</f>
        <v>2840075.4</v>
      </c>
      <c r="E196" s="44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200000</v>
      </c>
    </row>
    <row r="197" spans="1:18" ht="21.95" customHeight="1">
      <c r="A197" s="71" t="s">
        <v>1738</v>
      </c>
      <c r="B197" s="28" t="s">
        <v>448</v>
      </c>
      <c r="C197" s="1">
        <f>SUM(D197,F197,H197,J197,L197,N197,O197,P197,Q197,R197)</f>
        <v>2212322.7800000003</v>
      </c>
      <c r="D197" s="25">
        <f>829.14*2427</f>
        <v>2012322.78</v>
      </c>
      <c r="E197" s="44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200000</v>
      </c>
    </row>
    <row r="198" spans="1:18" ht="21.95" customHeight="1">
      <c r="A198" s="71" t="s">
        <v>1739</v>
      </c>
      <c r="B198" s="28" t="s">
        <v>402</v>
      </c>
      <c r="C198" s="1">
        <f>SUM(D198,F198,H198,J198,L198,N198,O198,P198,Q198,R198)</f>
        <v>1339200</v>
      </c>
      <c r="D198" s="25">
        <v>0</v>
      </c>
      <c r="E198" s="44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352</v>
      </c>
      <c r="N198" s="25">
        <v>739200</v>
      </c>
      <c r="O198" s="25">
        <v>0</v>
      </c>
      <c r="P198" s="25">
        <v>0</v>
      </c>
      <c r="Q198" s="25">
        <v>0</v>
      </c>
      <c r="R198" s="25">
        <v>600000</v>
      </c>
    </row>
    <row r="199" spans="1:18" ht="21.95" customHeight="1">
      <c r="A199" s="71" t="s">
        <v>1740</v>
      </c>
      <c r="B199" s="28" t="s">
        <v>513</v>
      </c>
      <c r="C199" s="1">
        <f t="shared" si="45"/>
        <v>9450097.9100000001</v>
      </c>
      <c r="D199" s="25">
        <v>9250097.9100000001</v>
      </c>
      <c r="E199" s="44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200000</v>
      </c>
    </row>
    <row r="200" spans="1:18" ht="21.95" customHeight="1">
      <c r="A200" s="71" t="s">
        <v>921</v>
      </c>
      <c r="B200" s="28" t="s">
        <v>453</v>
      </c>
      <c r="C200" s="1">
        <f t="shared" si="45"/>
        <v>1269900</v>
      </c>
      <c r="D200" s="25">
        <v>0</v>
      </c>
      <c r="E200" s="44">
        <v>0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319</v>
      </c>
      <c r="N200" s="25">
        <v>669900</v>
      </c>
      <c r="O200" s="25">
        <v>0</v>
      </c>
      <c r="P200" s="25">
        <v>0</v>
      </c>
      <c r="Q200" s="25">
        <v>0</v>
      </c>
      <c r="R200" s="25">
        <v>600000</v>
      </c>
    </row>
    <row r="201" spans="1:18" ht="21.95" customHeight="1">
      <c r="A201" s="71" t="s">
        <v>922</v>
      </c>
      <c r="B201" s="28" t="s">
        <v>477</v>
      </c>
      <c r="C201" s="1">
        <f t="shared" si="45"/>
        <v>10608189.5</v>
      </c>
      <c r="D201" s="25">
        <f>4288.5*2427</f>
        <v>10408189.5</v>
      </c>
      <c r="E201" s="44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200000</v>
      </c>
    </row>
    <row r="202" spans="1:18" ht="21.95" customHeight="1">
      <c r="A202" s="71" t="s">
        <v>1741</v>
      </c>
      <c r="B202" s="28" t="s">
        <v>430</v>
      </c>
      <c r="C202" s="1">
        <f t="shared" si="45"/>
        <v>6141296</v>
      </c>
      <c r="D202" s="25">
        <f>2448*2427</f>
        <v>5941296</v>
      </c>
      <c r="E202" s="44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200000</v>
      </c>
    </row>
    <row r="203" spans="1:18" ht="21.95" customHeight="1">
      <c r="A203" s="71" t="s">
        <v>1742</v>
      </c>
      <c r="B203" s="28" t="s">
        <v>431</v>
      </c>
      <c r="C203" s="1">
        <f t="shared" si="45"/>
        <v>5510033.2999999998</v>
      </c>
      <c r="D203" s="25">
        <v>5310033.3</v>
      </c>
      <c r="E203" s="44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200000</v>
      </c>
    </row>
    <row r="204" spans="1:18" ht="21.95" customHeight="1">
      <c r="A204" s="71" t="s">
        <v>1743</v>
      </c>
      <c r="B204" s="28" t="s">
        <v>499</v>
      </c>
      <c r="C204" s="1">
        <f t="shared" si="45"/>
        <v>1691634.2</v>
      </c>
      <c r="D204" s="25">
        <v>1491634.2</v>
      </c>
      <c r="E204" s="44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200000</v>
      </c>
    </row>
    <row r="205" spans="1:18" ht="21.95" customHeight="1">
      <c r="A205" s="71" t="s">
        <v>923</v>
      </c>
      <c r="B205" s="28" t="s">
        <v>407</v>
      </c>
      <c r="C205" s="1">
        <f t="shared" ref="C205:C243" si="46">SUM(D205,F205,H205,J205,L205,N205,O205,P205,Q205,R205)</f>
        <v>1504755.2</v>
      </c>
      <c r="D205" s="25">
        <f>537.6*2427</f>
        <v>1304755.2</v>
      </c>
      <c r="E205" s="44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200000</v>
      </c>
    </row>
    <row r="206" spans="1:18" ht="21.95" customHeight="1">
      <c r="A206" s="71" t="s">
        <v>1744</v>
      </c>
      <c r="B206" s="28" t="s">
        <v>408</v>
      </c>
      <c r="C206" s="1">
        <f t="shared" si="46"/>
        <v>3822297.5</v>
      </c>
      <c r="D206" s="25">
        <v>3622297.5</v>
      </c>
      <c r="E206" s="44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200000</v>
      </c>
    </row>
    <row r="207" spans="1:18" ht="21.95" customHeight="1">
      <c r="A207" s="71" t="s">
        <v>1745</v>
      </c>
      <c r="B207" s="28" t="s">
        <v>409</v>
      </c>
      <c r="C207" s="1">
        <f t="shared" si="46"/>
        <v>2055635.6600000001</v>
      </c>
      <c r="D207" s="25">
        <f>764.58*2427</f>
        <v>1855635.6600000001</v>
      </c>
      <c r="E207" s="44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200000</v>
      </c>
    </row>
    <row r="208" spans="1:18" ht="21.95" customHeight="1">
      <c r="A208" s="71" t="s">
        <v>1746</v>
      </c>
      <c r="B208" s="34" t="s">
        <v>478</v>
      </c>
      <c r="C208" s="1">
        <f t="shared" si="46"/>
        <v>18387938</v>
      </c>
      <c r="D208" s="25">
        <f>7494*2427</f>
        <v>18187938</v>
      </c>
      <c r="E208" s="44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200000</v>
      </c>
    </row>
    <row r="209" spans="1:18" ht="21.95" customHeight="1">
      <c r="A209" s="71" t="s">
        <v>924</v>
      </c>
      <c r="B209" s="28" t="s">
        <v>447</v>
      </c>
      <c r="C209" s="1">
        <f t="shared" si="46"/>
        <v>7475903.2999999998</v>
      </c>
      <c r="D209" s="25">
        <f>2997.9*2427</f>
        <v>7275903.2999999998</v>
      </c>
      <c r="E209" s="44">
        <v>0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200000</v>
      </c>
    </row>
    <row r="210" spans="1:18" ht="21.95" customHeight="1">
      <c r="A210" s="71" t="s">
        <v>925</v>
      </c>
      <c r="B210" s="34" t="s">
        <v>410</v>
      </c>
      <c r="C210" s="1">
        <f t="shared" si="46"/>
        <v>2446965.14</v>
      </c>
      <c r="D210" s="25">
        <f>925.82*2427</f>
        <v>2246965.14</v>
      </c>
      <c r="E210" s="44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200000</v>
      </c>
    </row>
    <row r="211" spans="1:18" ht="21.95" customHeight="1">
      <c r="A211" s="71" t="s">
        <v>1747</v>
      </c>
      <c r="B211" s="28" t="s">
        <v>1609</v>
      </c>
      <c r="C211" s="1">
        <f>SUM(D211,F211,H211,J211,L211,N211,O211,P211,Q211,R211)</f>
        <v>3469751.15</v>
      </c>
      <c r="D211" s="25">
        <v>0</v>
      </c>
      <c r="E211" s="44">
        <v>0</v>
      </c>
      <c r="F211" s="25">
        <v>0</v>
      </c>
      <c r="G211" s="25">
        <v>634</v>
      </c>
      <c r="H211" s="25">
        <v>3360200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109551.15</v>
      </c>
    </row>
    <row r="212" spans="1:18" ht="21.95" customHeight="1">
      <c r="A212" s="71" t="s">
        <v>1748</v>
      </c>
      <c r="B212" s="28" t="s">
        <v>514</v>
      </c>
      <c r="C212" s="1">
        <f t="shared" si="46"/>
        <v>4026600</v>
      </c>
      <c r="D212" s="25">
        <v>0</v>
      </c>
      <c r="E212" s="44">
        <v>0</v>
      </c>
      <c r="F212" s="25">
        <v>0</v>
      </c>
      <c r="G212" s="25">
        <v>722</v>
      </c>
      <c r="H212" s="25">
        <v>3826600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200000</v>
      </c>
    </row>
    <row r="213" spans="1:18" ht="21.95" customHeight="1">
      <c r="A213" s="71" t="s">
        <v>1749</v>
      </c>
      <c r="B213" s="28" t="s">
        <v>500</v>
      </c>
      <c r="C213" s="1">
        <f t="shared" si="46"/>
        <v>300000</v>
      </c>
      <c r="D213" s="25">
        <v>0</v>
      </c>
      <c r="E213" s="44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300000</v>
      </c>
    </row>
    <row r="214" spans="1:18" ht="21.95" customHeight="1">
      <c r="A214" s="71" t="s">
        <v>1750</v>
      </c>
      <c r="B214" s="28" t="s">
        <v>501</v>
      </c>
      <c r="C214" s="1">
        <f t="shared" si="46"/>
        <v>300000</v>
      </c>
      <c r="D214" s="25">
        <v>0</v>
      </c>
      <c r="E214" s="44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300000</v>
      </c>
    </row>
    <row r="215" spans="1:18" ht="21.95" customHeight="1">
      <c r="A215" s="71" t="s">
        <v>1751</v>
      </c>
      <c r="B215" s="34" t="s">
        <v>483</v>
      </c>
      <c r="C215" s="1">
        <f t="shared" si="46"/>
        <v>4650356.4000000004</v>
      </c>
      <c r="D215" s="25">
        <v>0</v>
      </c>
      <c r="E215" s="44">
        <v>0</v>
      </c>
      <c r="F215" s="25">
        <v>0</v>
      </c>
      <c r="G215" s="25">
        <v>932.6</v>
      </c>
      <c r="H215" s="25">
        <v>3080390.4</v>
      </c>
      <c r="I215" s="25">
        <v>0</v>
      </c>
      <c r="J215" s="25">
        <v>0</v>
      </c>
      <c r="K215" s="25">
        <v>603.1</v>
      </c>
      <c r="L215" s="25">
        <v>1569966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</row>
    <row r="216" spans="1:18" ht="21.95" customHeight="1">
      <c r="A216" s="71" t="s">
        <v>1752</v>
      </c>
      <c r="B216" s="28" t="s">
        <v>454</v>
      </c>
      <c r="C216" s="1">
        <f t="shared" si="46"/>
        <v>300000</v>
      </c>
      <c r="D216" s="25">
        <v>0</v>
      </c>
      <c r="E216" s="44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300000</v>
      </c>
    </row>
    <row r="217" spans="1:18" ht="21.95" customHeight="1">
      <c r="A217" s="71" t="s">
        <v>1753</v>
      </c>
      <c r="B217" s="28" t="s">
        <v>515</v>
      </c>
      <c r="C217" s="1">
        <f t="shared" si="46"/>
        <v>6286187.8999999994</v>
      </c>
      <c r="D217" s="25">
        <f>2507.7*2427</f>
        <v>6086187.8999999994</v>
      </c>
      <c r="E217" s="44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200000</v>
      </c>
    </row>
    <row r="218" spans="1:18" ht="21.95" customHeight="1">
      <c r="A218" s="71" t="s">
        <v>926</v>
      </c>
      <c r="B218" s="28" t="s">
        <v>484</v>
      </c>
      <c r="C218" s="1">
        <f t="shared" si="46"/>
        <v>6905678</v>
      </c>
      <c r="D218" s="25">
        <v>6586878</v>
      </c>
      <c r="E218" s="44">
        <v>0</v>
      </c>
      <c r="F218" s="25">
        <v>0</v>
      </c>
      <c r="G218" s="25">
        <v>0</v>
      </c>
      <c r="H218" s="25">
        <v>0</v>
      </c>
      <c r="I218" s="25">
        <v>99</v>
      </c>
      <c r="J218" s="25">
        <f>I218*1200</f>
        <v>118800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200000</v>
      </c>
    </row>
    <row r="219" spans="1:18" ht="21.95" customHeight="1">
      <c r="A219" s="71" t="s">
        <v>1754</v>
      </c>
      <c r="B219" s="34" t="s">
        <v>516</v>
      </c>
      <c r="C219" s="1">
        <f t="shared" si="46"/>
        <v>6597100</v>
      </c>
      <c r="D219" s="25">
        <v>0</v>
      </c>
      <c r="E219" s="44">
        <v>0</v>
      </c>
      <c r="F219" s="25">
        <v>0</v>
      </c>
      <c r="G219" s="25">
        <v>1207</v>
      </c>
      <c r="H219" s="25">
        <v>6397100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200000</v>
      </c>
    </row>
    <row r="220" spans="1:18" ht="21.95" customHeight="1">
      <c r="A220" s="71" t="s">
        <v>1755</v>
      </c>
      <c r="B220" s="39" t="s">
        <v>1595</v>
      </c>
      <c r="C220" s="1">
        <f>SUM(D220,F220,H220,J220,L220,N220,O220,P220,Q220,R220)</f>
        <v>9006597</v>
      </c>
      <c r="D220" s="25">
        <v>9006597</v>
      </c>
      <c r="E220" s="44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3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</row>
    <row r="221" spans="1:18" ht="21.95" customHeight="1">
      <c r="A221" s="71" t="s">
        <v>1756</v>
      </c>
      <c r="B221" s="39" t="s">
        <v>1576</v>
      </c>
      <c r="C221" s="1">
        <f>SUM(D221,F221,H221,J221,L221,N221,O221,P221,Q221,R221)</f>
        <v>7192881.2000000002</v>
      </c>
      <c r="D221" s="25">
        <v>0</v>
      </c>
      <c r="E221" s="44">
        <v>0</v>
      </c>
      <c r="F221" s="25">
        <v>0</v>
      </c>
      <c r="G221" s="25">
        <v>553.39</v>
      </c>
      <c r="H221" s="25">
        <v>2932967</v>
      </c>
      <c r="I221" s="25">
        <v>0</v>
      </c>
      <c r="J221" s="25">
        <v>0</v>
      </c>
      <c r="K221" s="25">
        <v>1400</v>
      </c>
      <c r="L221" s="3">
        <v>3647000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612914.19999999995</v>
      </c>
    </row>
    <row r="222" spans="1:18" ht="21.95" customHeight="1">
      <c r="A222" s="71" t="s">
        <v>1757</v>
      </c>
      <c r="B222" s="34" t="s">
        <v>423</v>
      </c>
      <c r="C222" s="1">
        <f t="shared" si="46"/>
        <v>300000</v>
      </c>
      <c r="D222" s="25">
        <v>0</v>
      </c>
      <c r="E222" s="44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300000</v>
      </c>
    </row>
    <row r="223" spans="1:18" ht="21.95" customHeight="1">
      <c r="A223" s="71" t="s">
        <v>1758</v>
      </c>
      <c r="B223" s="28" t="s">
        <v>416</v>
      </c>
      <c r="C223" s="1">
        <f t="shared" si="46"/>
        <v>300000</v>
      </c>
      <c r="D223" s="25">
        <v>0</v>
      </c>
      <c r="E223" s="44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300000</v>
      </c>
    </row>
    <row r="224" spans="1:18" ht="21.95" customHeight="1">
      <c r="A224" s="71" t="s">
        <v>1759</v>
      </c>
      <c r="B224" s="39" t="s">
        <v>1583</v>
      </c>
      <c r="C224" s="1">
        <f>SUM(D224,F224,H224,J224,L224,N224,O224,P224,Q224,R224)</f>
        <v>3436200</v>
      </c>
      <c r="D224" s="25">
        <v>0</v>
      </c>
      <c r="E224" s="44">
        <v>0</v>
      </c>
      <c r="F224" s="25">
        <v>0</v>
      </c>
      <c r="G224" s="25">
        <v>554</v>
      </c>
      <c r="H224" s="25">
        <v>2936200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500000</v>
      </c>
    </row>
    <row r="225" spans="1:19" ht="21.95" customHeight="1">
      <c r="A225" s="71" t="s">
        <v>1760</v>
      </c>
      <c r="B225" s="28" t="s">
        <v>432</v>
      </c>
      <c r="C225" s="1">
        <f t="shared" si="46"/>
        <v>2011512.8</v>
      </c>
      <c r="D225" s="25">
        <f>746.4*2427</f>
        <v>1811512.8</v>
      </c>
      <c r="E225" s="44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200000</v>
      </c>
    </row>
    <row r="226" spans="1:19" ht="21.95" customHeight="1">
      <c r="A226" s="71" t="s">
        <v>1761</v>
      </c>
      <c r="B226" s="28" t="s">
        <v>538</v>
      </c>
      <c r="C226" s="1">
        <f t="shared" si="46"/>
        <v>18285984</v>
      </c>
      <c r="D226" s="25">
        <f>2692*2427</f>
        <v>6533484</v>
      </c>
      <c r="E226" s="44">
        <v>0</v>
      </c>
      <c r="F226" s="25">
        <v>0</v>
      </c>
      <c r="G226" s="25">
        <v>1295</v>
      </c>
      <c r="H226" s="25">
        <v>6863500</v>
      </c>
      <c r="I226" s="25">
        <v>0</v>
      </c>
      <c r="J226" s="25">
        <v>0</v>
      </c>
      <c r="K226" s="25">
        <v>1800</v>
      </c>
      <c r="L226" s="25">
        <f>K226*2605</f>
        <v>4689000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200000</v>
      </c>
    </row>
    <row r="227" spans="1:19" ht="21.95" customHeight="1">
      <c r="A227" s="71" t="s">
        <v>1762</v>
      </c>
      <c r="B227" s="39" t="s">
        <v>1616</v>
      </c>
      <c r="C227" s="1">
        <f>SUM(D227,F227,H227,J227,L227,N227,O227,P227,Q227,R227)</f>
        <v>3130492.46</v>
      </c>
      <c r="D227" s="25">
        <v>0</v>
      </c>
      <c r="E227" s="44">
        <v>0</v>
      </c>
      <c r="F227" s="25">
        <v>0</v>
      </c>
      <c r="G227" s="25">
        <v>539</v>
      </c>
      <c r="H227" s="25">
        <v>2856700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273792.46000000002</v>
      </c>
    </row>
    <row r="228" spans="1:19" ht="21.95" customHeight="1">
      <c r="A228" s="71" t="s">
        <v>1763</v>
      </c>
      <c r="B228" s="28" t="s">
        <v>1593</v>
      </c>
      <c r="C228" s="1">
        <f>SUM(D228,F228,H228,J228,L228,N228,O228,P228,Q228,R228)</f>
        <v>10749392</v>
      </c>
      <c r="D228" s="25">
        <v>10249392</v>
      </c>
      <c r="E228" s="44">
        <v>0</v>
      </c>
      <c r="F228" s="25"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500000</v>
      </c>
    </row>
    <row r="229" spans="1:19" ht="21.95" customHeight="1">
      <c r="A229" s="71" t="s">
        <v>1764</v>
      </c>
      <c r="B229" s="28" t="s">
        <v>1624</v>
      </c>
      <c r="C229" s="1">
        <f>SUM(D229,F229,H229,J229,L229,N229,O229,P229,Q229,R229)</f>
        <v>13694962</v>
      </c>
      <c r="D229" s="25">
        <v>12664962</v>
      </c>
      <c r="E229" s="44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680000</v>
      </c>
      <c r="R229" s="25">
        <v>350000</v>
      </c>
    </row>
    <row r="230" spans="1:19" ht="21.95" customHeight="1">
      <c r="A230" s="71" t="s">
        <v>1765</v>
      </c>
      <c r="B230" s="28" t="s">
        <v>426</v>
      </c>
      <c r="C230" s="1">
        <f t="shared" si="46"/>
        <v>4225179.5</v>
      </c>
      <c r="D230" s="25">
        <f>1658.5*2427</f>
        <v>4025179.5</v>
      </c>
      <c r="E230" s="44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200000</v>
      </c>
    </row>
    <row r="231" spans="1:19" ht="21.95" customHeight="1">
      <c r="A231" s="71" t="s">
        <v>1766</v>
      </c>
      <c r="B231" s="28" t="s">
        <v>427</v>
      </c>
      <c r="C231" s="1">
        <f t="shared" si="46"/>
        <v>7396540.3999999994</v>
      </c>
      <c r="D231" s="25">
        <f>2965.2*2427</f>
        <v>7196540.3999999994</v>
      </c>
      <c r="E231" s="44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200000</v>
      </c>
    </row>
    <row r="232" spans="1:19" ht="21.95" customHeight="1">
      <c r="A232" s="71" t="s">
        <v>1767</v>
      </c>
      <c r="B232" s="28" t="s">
        <v>419</v>
      </c>
      <c r="C232" s="1">
        <f t="shared" si="46"/>
        <v>3745847</v>
      </c>
      <c r="D232" s="25">
        <f>1461*2427</f>
        <v>3545847</v>
      </c>
      <c r="E232" s="44">
        <v>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200000</v>
      </c>
    </row>
    <row r="233" spans="1:19" ht="21.95" customHeight="1">
      <c r="A233" s="71" t="s">
        <v>1768</v>
      </c>
      <c r="B233" s="39" t="s">
        <v>1589</v>
      </c>
      <c r="C233" s="1">
        <f t="shared" si="46"/>
        <v>8288852.0800000001</v>
      </c>
      <c r="D233" s="25">
        <v>0</v>
      </c>
      <c r="E233" s="44">
        <v>0</v>
      </c>
      <c r="F233" s="25">
        <v>0</v>
      </c>
      <c r="G233" s="25">
        <v>752</v>
      </c>
      <c r="H233" s="25">
        <v>3985600</v>
      </c>
      <c r="I233" s="25">
        <v>0</v>
      </c>
      <c r="J233" s="25">
        <v>0</v>
      </c>
      <c r="K233" s="25">
        <v>1468.47</v>
      </c>
      <c r="L233" s="3">
        <v>3825364.35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477887.73</v>
      </c>
    </row>
    <row r="234" spans="1:19" ht="21.95" customHeight="1">
      <c r="A234" s="71" t="s">
        <v>1769</v>
      </c>
      <c r="B234" s="28" t="s">
        <v>517</v>
      </c>
      <c r="C234" s="1">
        <f t="shared" si="46"/>
        <v>7275500</v>
      </c>
      <c r="D234" s="25">
        <v>0</v>
      </c>
      <c r="E234" s="44">
        <v>0</v>
      </c>
      <c r="F234" s="25">
        <v>0</v>
      </c>
      <c r="G234" s="25">
        <v>1335</v>
      </c>
      <c r="H234" s="25">
        <f>G234*5300</f>
        <v>7075500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200000</v>
      </c>
    </row>
    <row r="235" spans="1:19" ht="21.95" customHeight="1">
      <c r="A235" s="71" t="s">
        <v>927</v>
      </c>
      <c r="B235" s="28" t="s">
        <v>541</v>
      </c>
      <c r="C235" s="1">
        <f t="shared" si="46"/>
        <v>13455404.800000001</v>
      </c>
      <c r="D235" s="25">
        <f>3482.4*2427</f>
        <v>8451784.8000000007</v>
      </c>
      <c r="E235" s="44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1844</v>
      </c>
      <c r="L235" s="25">
        <f>K235*2605</f>
        <v>4803620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200000</v>
      </c>
    </row>
    <row r="236" spans="1:19" ht="21.95" customHeight="1">
      <c r="A236" s="71" t="s">
        <v>1770</v>
      </c>
      <c r="B236" s="28" t="s">
        <v>502</v>
      </c>
      <c r="C236" s="1">
        <f t="shared" si="46"/>
        <v>300000</v>
      </c>
      <c r="D236" s="25">
        <v>0</v>
      </c>
      <c r="E236" s="44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300000</v>
      </c>
    </row>
    <row r="237" spans="1:19" ht="21.95" customHeight="1">
      <c r="A237" s="71" t="s">
        <v>1771</v>
      </c>
      <c r="B237" s="28" t="s">
        <v>1625</v>
      </c>
      <c r="C237" s="1">
        <f t="shared" si="46"/>
        <v>13300000</v>
      </c>
      <c r="D237" s="3">
        <v>0</v>
      </c>
      <c r="E237" s="8">
        <v>6</v>
      </c>
      <c r="F237" s="3">
        <f>E237*2150000</f>
        <v>12900000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400000</v>
      </c>
      <c r="S237" s="16"/>
    </row>
    <row r="238" spans="1:19" ht="21.95" customHeight="1">
      <c r="A238" s="71" t="s">
        <v>1772</v>
      </c>
      <c r="B238" s="28" t="s">
        <v>439</v>
      </c>
      <c r="C238" s="1">
        <f>SUM(D238,F238,H238,J238,L238,N238,O238,P238,Q238,R238)</f>
        <v>7130055.7999999998</v>
      </c>
      <c r="D238" s="25">
        <f>2855.4*2427</f>
        <v>6930055.7999999998</v>
      </c>
      <c r="E238" s="44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200000</v>
      </c>
    </row>
    <row r="239" spans="1:19" ht="21.95" customHeight="1">
      <c r="A239" s="71" t="s">
        <v>1773</v>
      </c>
      <c r="B239" s="28" t="s">
        <v>440</v>
      </c>
      <c r="C239" s="1">
        <f>SUM(D239,F239,H239,J239,L239,N239,O239,P239,Q239,R239)</f>
        <v>5357617.7</v>
      </c>
      <c r="D239" s="25">
        <f>2125.1*2427</f>
        <v>5157617.7</v>
      </c>
      <c r="E239" s="44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200000</v>
      </c>
    </row>
    <row r="240" spans="1:19" ht="21.95" customHeight="1">
      <c r="A240" s="71" t="s">
        <v>1774</v>
      </c>
      <c r="B240" s="28" t="s">
        <v>411</v>
      </c>
      <c r="C240" s="1">
        <f t="shared" si="46"/>
        <v>5104481.5999999996</v>
      </c>
      <c r="D240" s="25">
        <f>2020.8*2427</f>
        <v>4904481.5999999996</v>
      </c>
      <c r="E240" s="44">
        <v>0</v>
      </c>
      <c r="F240" s="25"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200000</v>
      </c>
    </row>
    <row r="241" spans="1:18" ht="21.95" customHeight="1">
      <c r="A241" s="71" t="s">
        <v>1775</v>
      </c>
      <c r="B241" s="28" t="s">
        <v>462</v>
      </c>
      <c r="C241" s="1">
        <f t="shared" si="46"/>
        <v>2561000</v>
      </c>
      <c r="D241" s="25">
        <v>0</v>
      </c>
      <c r="E241" s="44">
        <v>0</v>
      </c>
      <c r="F241" s="25">
        <v>0</v>
      </c>
      <c r="G241" s="25">
        <v>370</v>
      </c>
      <c r="H241" s="25">
        <v>1961000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600000</v>
      </c>
    </row>
    <row r="242" spans="1:18" ht="21.95" customHeight="1">
      <c r="A242" s="71" t="s">
        <v>928</v>
      </c>
      <c r="B242" s="28" t="s">
        <v>449</v>
      </c>
      <c r="C242" s="1">
        <f t="shared" si="46"/>
        <v>4536563.5999999996</v>
      </c>
      <c r="D242" s="25">
        <f>1786.8*2427</f>
        <v>4336563.5999999996</v>
      </c>
      <c r="E242" s="44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200000</v>
      </c>
    </row>
    <row r="243" spans="1:18" ht="21.95" customHeight="1">
      <c r="A243" s="71" t="s">
        <v>929</v>
      </c>
      <c r="B243" s="34" t="s">
        <v>437</v>
      </c>
      <c r="C243" s="1">
        <f t="shared" si="46"/>
        <v>2545100</v>
      </c>
      <c r="D243" s="25">
        <v>0</v>
      </c>
      <c r="E243" s="44">
        <v>0</v>
      </c>
      <c r="F243" s="25">
        <v>0</v>
      </c>
      <c r="G243" s="25">
        <v>367</v>
      </c>
      <c r="H243" s="25">
        <v>1945100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600000</v>
      </c>
    </row>
    <row r="244" spans="1:18" ht="21.95" customHeight="1">
      <c r="A244" s="71" t="s">
        <v>1776</v>
      </c>
      <c r="B244" s="28" t="s">
        <v>438</v>
      </c>
      <c r="C244" s="1">
        <f t="shared" ref="C244:C284" si="47">SUM(D244,F244,H244,J244,L244,N244,O244,P244,Q244,R244)</f>
        <v>4098000</v>
      </c>
      <c r="D244" s="25">
        <v>0</v>
      </c>
      <c r="E244" s="44">
        <v>0</v>
      </c>
      <c r="F244" s="25">
        <v>0</v>
      </c>
      <c r="G244" s="25">
        <v>660</v>
      </c>
      <c r="H244" s="25">
        <v>3498000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600000</v>
      </c>
    </row>
    <row r="245" spans="1:18" ht="21.95" customHeight="1">
      <c r="A245" s="71" t="s">
        <v>1777</v>
      </c>
      <c r="B245" s="39" t="s">
        <v>1577</v>
      </c>
      <c r="C245" s="1">
        <f>SUM(D245,F245,H245,J245,L245,N245,O245,P245,Q245,R245)</f>
        <v>6407339.5800000001</v>
      </c>
      <c r="D245" s="25">
        <v>0</v>
      </c>
      <c r="E245" s="44">
        <v>0</v>
      </c>
      <c r="F245" s="25">
        <v>0</v>
      </c>
      <c r="G245" s="25">
        <v>623.5</v>
      </c>
      <c r="H245" s="25">
        <v>3304550</v>
      </c>
      <c r="I245" s="25">
        <v>0</v>
      </c>
      <c r="J245" s="25">
        <v>0</v>
      </c>
      <c r="K245" s="25">
        <v>980</v>
      </c>
      <c r="L245" s="3">
        <v>2552900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549889.57999999996</v>
      </c>
    </row>
    <row r="246" spans="1:18" ht="21.95" customHeight="1">
      <c r="A246" s="71" t="s">
        <v>1778</v>
      </c>
      <c r="B246" s="34" t="s">
        <v>518</v>
      </c>
      <c r="C246" s="1">
        <f t="shared" si="47"/>
        <v>6204635</v>
      </c>
      <c r="D246" s="25">
        <v>0</v>
      </c>
      <c r="E246" s="44">
        <v>0</v>
      </c>
      <c r="F246" s="25">
        <v>0</v>
      </c>
      <c r="G246" s="25">
        <v>1132.95</v>
      </c>
      <c r="H246" s="25">
        <f>G246*5300</f>
        <v>6004635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200000</v>
      </c>
    </row>
    <row r="247" spans="1:18" ht="21.95" customHeight="1">
      <c r="A247" s="71" t="s">
        <v>1779</v>
      </c>
      <c r="B247" s="28" t="s">
        <v>519</v>
      </c>
      <c r="C247" s="1">
        <f t="shared" si="47"/>
        <v>2455097</v>
      </c>
      <c r="D247" s="25">
        <v>0</v>
      </c>
      <c r="E247" s="44">
        <v>0</v>
      </c>
      <c r="F247" s="25">
        <v>0</v>
      </c>
      <c r="G247" s="25">
        <v>425.49</v>
      </c>
      <c r="H247" s="25">
        <f>G247*5300</f>
        <v>2255097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200000</v>
      </c>
    </row>
    <row r="248" spans="1:18" ht="21.95" customHeight="1">
      <c r="A248" s="71" t="s">
        <v>930</v>
      </c>
      <c r="B248" s="28" t="s">
        <v>412</v>
      </c>
      <c r="C248" s="1">
        <f t="shared" si="47"/>
        <v>16749500</v>
      </c>
      <c r="D248" s="25">
        <f>2600*2427</f>
        <v>6310200</v>
      </c>
      <c r="E248" s="44">
        <v>0</v>
      </c>
      <c r="F248" s="25">
        <v>0</v>
      </c>
      <c r="G248" s="25">
        <v>900.6</v>
      </c>
      <c r="H248" s="25">
        <v>4773180</v>
      </c>
      <c r="I248" s="25">
        <v>647.6</v>
      </c>
      <c r="J248" s="25">
        <v>777120</v>
      </c>
      <c r="K248" s="25">
        <v>1800</v>
      </c>
      <c r="L248" s="25">
        <f>K248*2605</f>
        <v>4689000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200000</v>
      </c>
    </row>
    <row r="249" spans="1:18" ht="21.95" customHeight="1">
      <c r="A249" s="71" t="s">
        <v>1780</v>
      </c>
      <c r="B249" s="28" t="s">
        <v>543</v>
      </c>
      <c r="C249" s="1">
        <f t="shared" si="47"/>
        <v>4381715</v>
      </c>
      <c r="D249" s="25">
        <v>0</v>
      </c>
      <c r="E249" s="44">
        <v>0</v>
      </c>
      <c r="F249" s="25">
        <v>0</v>
      </c>
      <c r="G249" s="25">
        <v>472.2</v>
      </c>
      <c r="H249" s="25">
        <v>2502660</v>
      </c>
      <c r="I249" s="25">
        <v>0</v>
      </c>
      <c r="J249" s="25">
        <v>0</v>
      </c>
      <c r="K249" s="25">
        <v>491</v>
      </c>
      <c r="L249" s="25">
        <v>1279055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600000</v>
      </c>
    </row>
    <row r="250" spans="1:18" ht="21.95" customHeight="1">
      <c r="A250" s="71" t="s">
        <v>1781</v>
      </c>
      <c r="B250" s="28" t="s">
        <v>544</v>
      </c>
      <c r="C250" s="1">
        <f t="shared" si="47"/>
        <v>1834770</v>
      </c>
      <c r="D250" s="25">
        <v>0</v>
      </c>
      <c r="E250" s="44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474</v>
      </c>
      <c r="L250" s="25">
        <v>1234770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600000</v>
      </c>
    </row>
    <row r="251" spans="1:18" ht="21.95" customHeight="1">
      <c r="A251" s="71" t="s">
        <v>1782</v>
      </c>
      <c r="B251" s="28" t="s">
        <v>520</v>
      </c>
      <c r="C251" s="1">
        <f t="shared" si="47"/>
        <v>6729600</v>
      </c>
      <c r="D251" s="25">
        <v>0</v>
      </c>
      <c r="E251" s="44">
        <v>0</v>
      </c>
      <c r="F251" s="25">
        <v>0</v>
      </c>
      <c r="G251" s="25">
        <v>1232</v>
      </c>
      <c r="H251" s="25">
        <v>6529600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200000</v>
      </c>
    </row>
    <row r="252" spans="1:18" ht="21.95" customHeight="1">
      <c r="A252" s="71" t="s">
        <v>1783</v>
      </c>
      <c r="B252" s="39" t="s">
        <v>1581</v>
      </c>
      <c r="C252" s="1">
        <f>SUM(D252,F252,H252,J252,L252,N252,O252,P252,Q252,R252)</f>
        <v>731420</v>
      </c>
      <c r="D252" s="25">
        <v>0</v>
      </c>
      <c r="E252" s="44">
        <v>0</v>
      </c>
      <c r="F252" s="25">
        <v>0</v>
      </c>
      <c r="G252" s="25">
        <v>0</v>
      </c>
      <c r="H252" s="25">
        <v>0</v>
      </c>
      <c r="I252" s="25">
        <v>110.2</v>
      </c>
      <c r="J252" s="25">
        <v>231420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500000</v>
      </c>
    </row>
    <row r="253" spans="1:18" ht="21.95" customHeight="1">
      <c r="A253" s="71" t="s">
        <v>1784</v>
      </c>
      <c r="B253" s="28" t="s">
        <v>428</v>
      </c>
      <c r="C253" s="1">
        <f t="shared" si="47"/>
        <v>3677405.6</v>
      </c>
      <c r="D253" s="25">
        <f>1432.8*2427</f>
        <v>3477405.6</v>
      </c>
      <c r="E253" s="44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200000</v>
      </c>
    </row>
    <row r="254" spans="1:18" ht="21.95" customHeight="1">
      <c r="A254" s="71" t="s">
        <v>1785</v>
      </c>
      <c r="B254" s="28" t="s">
        <v>536</v>
      </c>
      <c r="C254" s="1">
        <f t="shared" si="47"/>
        <v>3867600</v>
      </c>
      <c r="D254" s="25">
        <v>0</v>
      </c>
      <c r="E254" s="44">
        <v>0</v>
      </c>
      <c r="F254" s="25">
        <v>0</v>
      </c>
      <c r="G254" s="25">
        <v>692</v>
      </c>
      <c r="H254" s="25">
        <v>3667600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200000</v>
      </c>
    </row>
    <row r="255" spans="1:18" ht="21.95" customHeight="1">
      <c r="A255" s="71" t="s">
        <v>1786</v>
      </c>
      <c r="B255" s="28" t="s">
        <v>463</v>
      </c>
      <c r="C255" s="1">
        <f t="shared" si="47"/>
        <v>2846680</v>
      </c>
      <c r="D255" s="25">
        <v>0</v>
      </c>
      <c r="E255" s="44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1016</v>
      </c>
      <c r="L255" s="25">
        <v>2646680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200000</v>
      </c>
    </row>
    <row r="256" spans="1:18" ht="21.95" customHeight="1">
      <c r="A256" s="71" t="s">
        <v>1787</v>
      </c>
      <c r="B256" s="39" t="s">
        <v>1626</v>
      </c>
      <c r="C256" s="1">
        <f t="shared" si="47"/>
        <v>4700000</v>
      </c>
      <c r="D256" s="25">
        <v>0</v>
      </c>
      <c r="E256" s="44">
        <v>2</v>
      </c>
      <c r="F256" s="25">
        <f>E256*2150000</f>
        <v>4300000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400000</v>
      </c>
    </row>
    <row r="257" spans="1:18" ht="21.95" customHeight="1">
      <c r="A257" s="71" t="s">
        <v>1788</v>
      </c>
      <c r="B257" s="39" t="s">
        <v>1591</v>
      </c>
      <c r="C257" s="1">
        <f>SUM(D257,F257,H257,J257,L257,N257,O257,P257,Q257,R257)</f>
        <v>6843397.9299999997</v>
      </c>
      <c r="D257" s="25">
        <v>0</v>
      </c>
      <c r="E257" s="44">
        <v>0</v>
      </c>
      <c r="F257" s="25">
        <v>0</v>
      </c>
      <c r="G257" s="25">
        <v>456.13</v>
      </c>
      <c r="H257" s="25">
        <v>2417489</v>
      </c>
      <c r="I257" s="25">
        <v>0</v>
      </c>
      <c r="J257" s="25">
        <v>0</v>
      </c>
      <c r="K257" s="25">
        <v>1359</v>
      </c>
      <c r="L257" s="25">
        <v>3540195</v>
      </c>
      <c r="M257" s="25">
        <v>113.3</v>
      </c>
      <c r="N257" s="25">
        <v>237930</v>
      </c>
      <c r="O257" s="25">
        <v>0</v>
      </c>
      <c r="P257" s="25">
        <v>0</v>
      </c>
      <c r="Q257" s="25">
        <v>0</v>
      </c>
      <c r="R257" s="25">
        <v>647783.93000000005</v>
      </c>
    </row>
    <row r="258" spans="1:18" ht="21.95" customHeight="1">
      <c r="A258" s="71" t="s">
        <v>1789</v>
      </c>
      <c r="B258" s="39" t="s">
        <v>1613</v>
      </c>
      <c r="C258" s="1">
        <f>SUM(D258,F258,H258,J258,L258,N258,O258,P258,Q258,R258)</f>
        <v>7642516</v>
      </c>
      <c r="D258" s="25">
        <v>0</v>
      </c>
      <c r="E258" s="44">
        <v>0</v>
      </c>
      <c r="F258" s="25">
        <v>0</v>
      </c>
      <c r="G258" s="25">
        <v>1188.8</v>
      </c>
      <c r="H258" s="25">
        <v>2628076</v>
      </c>
      <c r="I258" s="25">
        <v>0</v>
      </c>
      <c r="J258" s="25">
        <v>0</v>
      </c>
      <c r="K258" s="25">
        <v>1744</v>
      </c>
      <c r="L258" s="25">
        <v>4543120</v>
      </c>
      <c r="M258" s="25">
        <v>129.19999999999999</v>
      </c>
      <c r="N258" s="25">
        <v>271320</v>
      </c>
      <c r="O258" s="25">
        <v>0</v>
      </c>
      <c r="P258" s="25">
        <v>0</v>
      </c>
      <c r="Q258" s="25">
        <v>0</v>
      </c>
      <c r="R258" s="25">
        <v>200000</v>
      </c>
    </row>
    <row r="259" spans="1:18" ht="21.95" customHeight="1">
      <c r="A259" s="71" t="s">
        <v>1790</v>
      </c>
      <c r="B259" s="39" t="s">
        <v>1575</v>
      </c>
      <c r="C259" s="1">
        <f>SUM(D259,F259,H259,J259,L259,N259,O259,P259,Q259,R259)</f>
        <v>4427300</v>
      </c>
      <c r="D259" s="25">
        <v>0</v>
      </c>
      <c r="E259" s="44">
        <v>0</v>
      </c>
      <c r="F259" s="25">
        <v>0</v>
      </c>
      <c r="G259" s="25">
        <v>741</v>
      </c>
      <c r="H259" s="25">
        <v>3927300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500000</v>
      </c>
    </row>
    <row r="260" spans="1:18" ht="21.95" customHeight="1">
      <c r="A260" s="71" t="s">
        <v>1791</v>
      </c>
      <c r="B260" s="28" t="s">
        <v>450</v>
      </c>
      <c r="C260" s="1">
        <f t="shared" si="47"/>
        <v>300000</v>
      </c>
      <c r="D260" s="25">
        <v>0</v>
      </c>
      <c r="E260" s="44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300000</v>
      </c>
    </row>
    <row r="261" spans="1:18" ht="21.95" customHeight="1">
      <c r="A261" s="71" t="s">
        <v>931</v>
      </c>
      <c r="B261" s="28" t="s">
        <v>433</v>
      </c>
      <c r="C261" s="1">
        <f t="shared" si="47"/>
        <v>4944785</v>
      </c>
      <c r="D261" s="25">
        <v>4744785</v>
      </c>
      <c r="E261" s="44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200000</v>
      </c>
    </row>
    <row r="262" spans="1:18" ht="21.95" customHeight="1">
      <c r="A262" s="71" t="s">
        <v>1792</v>
      </c>
      <c r="B262" s="28" t="s">
        <v>537</v>
      </c>
      <c r="C262" s="1">
        <f t="shared" si="47"/>
        <v>20752990</v>
      </c>
      <c r="D262" s="25">
        <f>3590*2427</f>
        <v>8712930</v>
      </c>
      <c r="E262" s="44">
        <v>0</v>
      </c>
      <c r="F262" s="25">
        <v>0</v>
      </c>
      <c r="G262" s="25">
        <v>1005.2</v>
      </c>
      <c r="H262" s="25">
        <f>G262*5300</f>
        <v>5327560</v>
      </c>
      <c r="I262" s="25">
        <v>0</v>
      </c>
      <c r="J262" s="25">
        <v>0</v>
      </c>
      <c r="K262" s="25">
        <v>2500</v>
      </c>
      <c r="L262" s="25">
        <v>6512500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200000</v>
      </c>
    </row>
    <row r="263" spans="1:18" ht="21.95" customHeight="1">
      <c r="A263" s="71" t="s">
        <v>932</v>
      </c>
      <c r="B263" s="28" t="s">
        <v>420</v>
      </c>
      <c r="C263" s="1">
        <f t="shared" si="47"/>
        <v>3879817.4</v>
      </c>
      <c r="D263" s="25">
        <f>1516.2*2427</f>
        <v>3679817.4</v>
      </c>
      <c r="E263" s="44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200000</v>
      </c>
    </row>
    <row r="264" spans="1:18" ht="21.95" customHeight="1">
      <c r="A264" s="71" t="s">
        <v>1793</v>
      </c>
      <c r="B264" s="28" t="s">
        <v>872</v>
      </c>
      <c r="C264" s="1">
        <f t="shared" si="47"/>
        <v>29119637.600000001</v>
      </c>
      <c r="D264" s="25">
        <f>5518.8*2427</f>
        <v>13394127.6</v>
      </c>
      <c r="E264" s="44">
        <v>2</v>
      </c>
      <c r="F264" s="25">
        <v>4300000</v>
      </c>
      <c r="G264" s="3">
        <v>613.20000000000005</v>
      </c>
      <c r="H264" s="3">
        <v>2023560</v>
      </c>
      <c r="I264" s="25">
        <v>819.8</v>
      </c>
      <c r="J264" s="25">
        <v>983760</v>
      </c>
      <c r="K264" s="25">
        <v>3078</v>
      </c>
      <c r="L264" s="25">
        <v>8018190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400000</v>
      </c>
    </row>
    <row r="265" spans="1:18" ht="21.95" customHeight="1">
      <c r="A265" s="71" t="s">
        <v>1794</v>
      </c>
      <c r="B265" s="28" t="s">
        <v>441</v>
      </c>
      <c r="C265" s="1">
        <f t="shared" si="47"/>
        <v>2454483.9</v>
      </c>
      <c r="D265" s="25">
        <f>325.7*2427</f>
        <v>790473.9</v>
      </c>
      <c r="E265" s="44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562</v>
      </c>
      <c r="L265" s="25">
        <f>K265*2605</f>
        <v>1464010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200000</v>
      </c>
    </row>
    <row r="266" spans="1:18" ht="21.95" customHeight="1">
      <c r="A266" s="71" t="s">
        <v>1795</v>
      </c>
      <c r="B266" s="28" t="s">
        <v>403</v>
      </c>
      <c r="C266" s="1">
        <f t="shared" si="47"/>
        <v>6378060</v>
      </c>
      <c r="D266" s="25">
        <v>0</v>
      </c>
      <c r="E266" s="44">
        <v>0</v>
      </c>
      <c r="F266" s="25">
        <v>0</v>
      </c>
      <c r="G266" s="25">
        <v>1090.2</v>
      </c>
      <c r="H266" s="25">
        <v>5778060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600000</v>
      </c>
    </row>
    <row r="267" spans="1:18" ht="21.95" customHeight="1">
      <c r="A267" s="71" t="s">
        <v>1796</v>
      </c>
      <c r="B267" s="39" t="s">
        <v>1568</v>
      </c>
      <c r="C267" s="1">
        <f t="shared" si="47"/>
        <v>4056177.6</v>
      </c>
      <c r="D267" s="25">
        <v>0</v>
      </c>
      <c r="E267" s="44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1410</v>
      </c>
      <c r="L267" s="25">
        <v>4056177.6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1:18" ht="21.95" customHeight="1">
      <c r="A268" s="71" t="s">
        <v>933</v>
      </c>
      <c r="B268" s="39" t="s">
        <v>1594</v>
      </c>
      <c r="C268" s="1">
        <f>SUM(D268,F268,H268,J268,L268,N268,O268,P268,Q268,R268)</f>
        <v>4764000</v>
      </c>
      <c r="D268" s="25">
        <v>0</v>
      </c>
      <c r="E268" s="44">
        <v>0</v>
      </c>
      <c r="F268" s="25">
        <v>0</v>
      </c>
      <c r="G268" s="25">
        <v>1588</v>
      </c>
      <c r="H268" s="25">
        <v>4764000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</row>
    <row r="269" spans="1:18" ht="21.95" customHeight="1">
      <c r="A269" s="71" t="s">
        <v>1797</v>
      </c>
      <c r="B269" s="39" t="s">
        <v>1592</v>
      </c>
      <c r="C269" s="1">
        <f>SUM(D269,F269,H269,J269,L269,N269,O269,P269,Q269,R269)</f>
        <v>6756768</v>
      </c>
      <c r="D269" s="25">
        <v>6756768</v>
      </c>
      <c r="E269" s="44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</row>
    <row r="270" spans="1:18" ht="21.95" customHeight="1">
      <c r="A270" s="71" t="s">
        <v>1798</v>
      </c>
      <c r="B270" s="39" t="s">
        <v>1614</v>
      </c>
      <c r="C270" s="1">
        <f>SUM(D270,F270,H270,J270,L270,N270,O270,P270,Q270,R270)</f>
        <v>2803300</v>
      </c>
      <c r="D270" s="25">
        <v>0</v>
      </c>
      <c r="E270" s="44">
        <v>0</v>
      </c>
      <c r="F270" s="25">
        <v>0</v>
      </c>
      <c r="G270" s="25">
        <v>271</v>
      </c>
      <c r="H270" s="25">
        <v>1300800</v>
      </c>
      <c r="I270" s="25">
        <v>0</v>
      </c>
      <c r="J270" s="25">
        <v>0</v>
      </c>
      <c r="K270" s="25">
        <v>500</v>
      </c>
      <c r="L270" s="25">
        <v>1302500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200000</v>
      </c>
    </row>
    <row r="271" spans="1:18" ht="21.95" customHeight="1">
      <c r="A271" s="71" t="s">
        <v>1799</v>
      </c>
      <c r="B271" s="39" t="s">
        <v>1574</v>
      </c>
      <c r="C271" s="1">
        <f>SUM(D271,F271,H271,J271,L271,N271,O271,P271,Q271,R271)</f>
        <v>2154607</v>
      </c>
      <c r="D271" s="25">
        <v>0</v>
      </c>
      <c r="E271" s="44">
        <v>0</v>
      </c>
      <c r="F271" s="25">
        <v>0</v>
      </c>
      <c r="G271" s="25">
        <v>312.19</v>
      </c>
      <c r="H271" s="25">
        <v>1654607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500000</v>
      </c>
    </row>
    <row r="272" spans="1:18" ht="21.95" customHeight="1">
      <c r="A272" s="71" t="s">
        <v>934</v>
      </c>
      <c r="B272" s="28" t="s">
        <v>479</v>
      </c>
      <c r="C272" s="1">
        <f t="shared" si="47"/>
        <v>1395637.28</v>
      </c>
      <c r="D272" s="25">
        <v>1195637.28</v>
      </c>
      <c r="E272" s="44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200000</v>
      </c>
    </row>
    <row r="273" spans="1:18" ht="21.95" customHeight="1">
      <c r="A273" s="71" t="s">
        <v>1800</v>
      </c>
      <c r="B273" s="28" t="s">
        <v>485</v>
      </c>
      <c r="C273" s="1">
        <f t="shared" si="47"/>
        <v>1578000</v>
      </c>
      <c r="D273" s="25">
        <v>0</v>
      </c>
      <c r="E273" s="44">
        <v>0</v>
      </c>
      <c r="F273" s="25">
        <v>0</v>
      </c>
      <c r="G273" s="25">
        <v>260</v>
      </c>
      <c r="H273" s="25">
        <f>G273*5300</f>
        <v>1378000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200000</v>
      </c>
    </row>
    <row r="274" spans="1:18" ht="21.95" customHeight="1">
      <c r="A274" s="71" t="s">
        <v>1380</v>
      </c>
      <c r="B274" s="28" t="s">
        <v>489</v>
      </c>
      <c r="C274" s="1">
        <f t="shared" si="47"/>
        <v>4000100</v>
      </c>
      <c r="D274" s="25">
        <v>0</v>
      </c>
      <c r="E274" s="44">
        <v>0</v>
      </c>
      <c r="F274" s="25">
        <v>0</v>
      </c>
      <c r="G274" s="25">
        <v>717</v>
      </c>
      <c r="H274" s="25">
        <f>G274*5300</f>
        <v>3800100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200000</v>
      </c>
    </row>
    <row r="275" spans="1:18" ht="21.95" customHeight="1">
      <c r="A275" s="71" t="s">
        <v>935</v>
      </c>
      <c r="B275" s="39" t="s">
        <v>1584</v>
      </c>
      <c r="C275" s="1">
        <f>SUM(D275,F275,H275,J275,L275,N275,O275,P275,Q275,R275)</f>
        <v>4157000</v>
      </c>
      <c r="D275" s="25">
        <v>0</v>
      </c>
      <c r="E275" s="44">
        <v>0</v>
      </c>
      <c r="F275" s="25">
        <v>0</v>
      </c>
      <c r="G275" s="25">
        <v>690</v>
      </c>
      <c r="H275" s="25">
        <v>3657000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500000</v>
      </c>
    </row>
    <row r="276" spans="1:18" ht="21.95" customHeight="1">
      <c r="A276" s="71" t="s">
        <v>1801</v>
      </c>
      <c r="B276" s="28" t="s">
        <v>469</v>
      </c>
      <c r="C276" s="1">
        <f t="shared" si="47"/>
        <v>300000</v>
      </c>
      <c r="D276" s="25">
        <v>0</v>
      </c>
      <c r="E276" s="44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300000</v>
      </c>
    </row>
    <row r="277" spans="1:18" ht="21.95" customHeight="1">
      <c r="A277" s="71" t="s">
        <v>936</v>
      </c>
      <c r="B277" s="35" t="s">
        <v>470</v>
      </c>
      <c r="C277" s="1">
        <f t="shared" si="47"/>
        <v>3756525.8</v>
      </c>
      <c r="D277" s="25">
        <v>3556525.8</v>
      </c>
      <c r="E277" s="44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200000</v>
      </c>
    </row>
    <row r="278" spans="1:18" ht="21.95" customHeight="1">
      <c r="A278" s="71" t="s">
        <v>1802</v>
      </c>
      <c r="B278" s="34" t="s">
        <v>490</v>
      </c>
      <c r="C278" s="1">
        <f t="shared" si="47"/>
        <v>6391460</v>
      </c>
      <c r="D278" s="25">
        <v>0</v>
      </c>
      <c r="E278" s="44">
        <v>0</v>
      </c>
      <c r="F278" s="25">
        <v>0</v>
      </c>
      <c r="G278" s="25">
        <v>1168.2</v>
      </c>
      <c r="H278" s="25">
        <v>6191460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200000</v>
      </c>
    </row>
    <row r="279" spans="1:18" ht="21.95" customHeight="1">
      <c r="A279" s="71" t="s">
        <v>1803</v>
      </c>
      <c r="B279" s="28" t="s">
        <v>521</v>
      </c>
      <c r="C279" s="1">
        <f t="shared" si="47"/>
        <v>3709130</v>
      </c>
      <c r="D279" s="25">
        <v>0</v>
      </c>
      <c r="E279" s="44">
        <v>0</v>
      </c>
      <c r="F279" s="25">
        <v>0</v>
      </c>
      <c r="G279" s="25">
        <v>662.1</v>
      </c>
      <c r="H279" s="25">
        <v>3509130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200000</v>
      </c>
    </row>
    <row r="280" spans="1:18" ht="21.95" customHeight="1">
      <c r="A280" s="71" t="s">
        <v>937</v>
      </c>
      <c r="B280" s="39" t="s">
        <v>1585</v>
      </c>
      <c r="C280" s="1">
        <f>SUM(D280,F280,H280,J280,L280,N280,O280,P280,Q280,R280)</f>
        <v>14152358.279999999</v>
      </c>
      <c r="D280" s="25">
        <v>0</v>
      </c>
      <c r="E280" s="44">
        <v>0</v>
      </c>
      <c r="F280" s="25">
        <v>0</v>
      </c>
      <c r="G280" s="25">
        <v>1081</v>
      </c>
      <c r="H280" s="25">
        <v>5729300</v>
      </c>
      <c r="I280" s="25">
        <v>0</v>
      </c>
      <c r="J280" s="25">
        <v>0</v>
      </c>
      <c r="K280" s="25">
        <v>2900</v>
      </c>
      <c r="L280" s="25">
        <v>7554500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868558.28</v>
      </c>
    </row>
    <row r="281" spans="1:18" ht="21.95" customHeight="1">
      <c r="A281" s="71" t="s">
        <v>938</v>
      </c>
      <c r="B281" s="28" t="s">
        <v>413</v>
      </c>
      <c r="C281" s="1">
        <f t="shared" si="47"/>
        <v>24675244.739999998</v>
      </c>
      <c r="D281" s="25">
        <v>8846900</v>
      </c>
      <c r="E281" s="44">
        <v>0</v>
      </c>
      <c r="F281" s="25">
        <v>0</v>
      </c>
      <c r="G281" s="25">
        <v>1296</v>
      </c>
      <c r="H281" s="25">
        <v>6868800</v>
      </c>
      <c r="I281" s="25">
        <v>0</v>
      </c>
      <c r="J281" s="25">
        <v>0</v>
      </c>
      <c r="K281" s="25">
        <v>3020</v>
      </c>
      <c r="L281" s="25">
        <v>7867100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1092444.74</v>
      </c>
    </row>
    <row r="282" spans="1:18" ht="21.95" customHeight="1">
      <c r="A282" s="71" t="s">
        <v>939</v>
      </c>
      <c r="B282" s="39" t="s">
        <v>1586</v>
      </c>
      <c r="C282" s="1">
        <f>SUM(D282,F282,H282,J282,L282,N282,O282,P282,Q282,R282)</f>
        <v>9848688.5999999996</v>
      </c>
      <c r="D282" s="25">
        <v>0</v>
      </c>
      <c r="E282" s="44">
        <v>0</v>
      </c>
      <c r="F282" s="25">
        <v>0</v>
      </c>
      <c r="G282" s="25">
        <v>637</v>
      </c>
      <c r="H282" s="25">
        <v>3376100</v>
      </c>
      <c r="I282" s="25">
        <v>0</v>
      </c>
      <c r="J282" s="25">
        <v>0</v>
      </c>
      <c r="K282" s="25">
        <v>2200</v>
      </c>
      <c r="L282" s="25">
        <v>5731000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741588.6</v>
      </c>
    </row>
    <row r="283" spans="1:18" ht="21.95" customHeight="1">
      <c r="A283" s="71" t="s">
        <v>940</v>
      </c>
      <c r="B283" s="34" t="s">
        <v>421</v>
      </c>
      <c r="C283" s="1">
        <f>SUM(D283,F283,H283,J283,L283,N283,O283,P283,Q283,R283)</f>
        <v>675100</v>
      </c>
      <c r="D283" s="25">
        <v>0</v>
      </c>
      <c r="E283" s="44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131</v>
      </c>
      <c r="N283" s="25">
        <v>275100</v>
      </c>
      <c r="O283" s="25">
        <v>0</v>
      </c>
      <c r="P283" s="25">
        <v>0</v>
      </c>
      <c r="Q283" s="25">
        <v>0</v>
      </c>
      <c r="R283" s="25">
        <v>400000</v>
      </c>
    </row>
    <row r="284" spans="1:18" ht="21.95" customHeight="1">
      <c r="A284" s="71" t="s">
        <v>1804</v>
      </c>
      <c r="B284" s="28" t="s">
        <v>422</v>
      </c>
      <c r="C284" s="1">
        <f t="shared" si="47"/>
        <v>7059430.1000000006</v>
      </c>
      <c r="D284" s="25">
        <f>2826.3*2427</f>
        <v>6859430.1000000006</v>
      </c>
      <c r="E284" s="44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200000</v>
      </c>
    </row>
    <row r="285" spans="1:18" ht="21.95" customHeight="1">
      <c r="A285" s="71" t="s">
        <v>1805</v>
      </c>
      <c r="B285" s="28" t="s">
        <v>491</v>
      </c>
      <c r="C285" s="1">
        <f t="shared" ref="C285:C308" si="48">SUM(D285,F285,H285,J285,L285,N285,O285,P285,Q285,R285)</f>
        <v>12576729.200000001</v>
      </c>
      <c r="D285" s="25">
        <f>5099.6*2427</f>
        <v>12376729.200000001</v>
      </c>
      <c r="E285" s="44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200000</v>
      </c>
    </row>
    <row r="286" spans="1:18" ht="21.95" customHeight="1">
      <c r="A286" s="71" t="s">
        <v>1806</v>
      </c>
      <c r="B286" s="28" t="s">
        <v>434</v>
      </c>
      <c r="C286" s="1">
        <f t="shared" si="48"/>
        <v>2328236.2999999998</v>
      </c>
      <c r="D286" s="25">
        <f>876.9*2427</f>
        <v>2128236.2999999998</v>
      </c>
      <c r="E286" s="44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200000</v>
      </c>
    </row>
    <row r="287" spans="1:18" ht="21.95" customHeight="1">
      <c r="A287" s="71" t="s">
        <v>941</v>
      </c>
      <c r="B287" s="28" t="s">
        <v>492</v>
      </c>
      <c r="C287" s="1">
        <f t="shared" si="48"/>
        <v>8851769.5999999996</v>
      </c>
      <c r="D287" s="25">
        <f>3564.8*2427</f>
        <v>8651769.5999999996</v>
      </c>
      <c r="E287" s="44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200000</v>
      </c>
    </row>
    <row r="288" spans="1:18" ht="21.95" customHeight="1">
      <c r="A288" s="71" t="s">
        <v>1807</v>
      </c>
      <c r="B288" s="28" t="s">
        <v>404</v>
      </c>
      <c r="C288" s="1">
        <f t="shared" si="48"/>
        <v>3899250</v>
      </c>
      <c r="D288" s="25">
        <v>0</v>
      </c>
      <c r="E288" s="44">
        <v>0</v>
      </c>
      <c r="F288" s="25">
        <v>0</v>
      </c>
      <c r="G288" s="25">
        <v>622.5</v>
      </c>
      <c r="H288" s="25">
        <v>3299250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600000</v>
      </c>
    </row>
    <row r="289" spans="1:18" ht="21.95" customHeight="1">
      <c r="A289" s="71" t="s">
        <v>1808</v>
      </c>
      <c r="B289" s="28" t="s">
        <v>504</v>
      </c>
      <c r="C289" s="1">
        <f>SUM(D289,F289,H289,J289,L289,N289,O289,P289,Q289,R289)</f>
        <v>17250689.199999999</v>
      </c>
      <c r="D289" s="25">
        <f>2883.6*2427</f>
        <v>6998497.2000000002</v>
      </c>
      <c r="E289" s="44">
        <v>0</v>
      </c>
      <c r="F289" s="25">
        <v>0</v>
      </c>
      <c r="G289" s="25">
        <v>938</v>
      </c>
      <c r="H289" s="25">
        <f>G289*5300</f>
        <v>4971400</v>
      </c>
      <c r="I289" s="25">
        <v>0</v>
      </c>
      <c r="J289" s="25">
        <v>0</v>
      </c>
      <c r="K289" s="25">
        <v>1950.4</v>
      </c>
      <c r="L289" s="25">
        <f>K289*2605</f>
        <v>5080792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200000</v>
      </c>
    </row>
    <row r="290" spans="1:18" ht="21.95" customHeight="1">
      <c r="A290" s="71" t="s">
        <v>942</v>
      </c>
      <c r="B290" s="34" t="s">
        <v>493</v>
      </c>
      <c r="C290" s="1">
        <f t="shared" si="48"/>
        <v>5282700</v>
      </c>
      <c r="D290" s="25">
        <v>0</v>
      </c>
      <c r="E290" s="44">
        <v>0</v>
      </c>
      <c r="F290" s="25">
        <v>0</v>
      </c>
      <c r="G290" s="25">
        <v>959</v>
      </c>
      <c r="H290" s="25">
        <f>G290*5300</f>
        <v>5082700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200000</v>
      </c>
    </row>
    <row r="291" spans="1:18" ht="21.95" customHeight="1">
      <c r="A291" s="71" t="s">
        <v>1809</v>
      </c>
      <c r="B291" s="28" t="s">
        <v>505</v>
      </c>
      <c r="C291" s="1">
        <f t="shared" si="48"/>
        <v>300000</v>
      </c>
      <c r="D291" s="25">
        <v>0</v>
      </c>
      <c r="E291" s="44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300000</v>
      </c>
    </row>
    <row r="292" spans="1:18" ht="21.95" customHeight="1">
      <c r="A292" s="71" t="s">
        <v>1810</v>
      </c>
      <c r="B292" s="28" t="s">
        <v>522</v>
      </c>
      <c r="C292" s="1">
        <f t="shared" si="48"/>
        <v>2245800</v>
      </c>
      <c r="D292" s="25">
        <v>0</v>
      </c>
      <c r="E292" s="44">
        <v>0</v>
      </c>
      <c r="F292" s="25">
        <v>0</v>
      </c>
      <c r="G292" s="25">
        <v>386</v>
      </c>
      <c r="H292" s="25">
        <v>2045800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200000</v>
      </c>
    </row>
    <row r="293" spans="1:18" ht="21.95" customHeight="1">
      <c r="A293" s="71" t="s">
        <v>1811</v>
      </c>
      <c r="B293" s="28" t="s">
        <v>435</v>
      </c>
      <c r="C293" s="1">
        <f t="shared" si="48"/>
        <v>200000</v>
      </c>
      <c r="D293" s="25">
        <v>0</v>
      </c>
      <c r="E293" s="44">
        <v>0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200000</v>
      </c>
    </row>
    <row r="294" spans="1:18" ht="21.95" customHeight="1">
      <c r="A294" s="71" t="s">
        <v>1812</v>
      </c>
      <c r="B294" s="28" t="s">
        <v>523</v>
      </c>
      <c r="C294" s="1">
        <f>SUM(D294,F294,H294,J294,L294,N294,O294,P294,Q294,R294)</f>
        <v>3724500</v>
      </c>
      <c r="D294" s="25">
        <v>0</v>
      </c>
      <c r="E294" s="44">
        <v>0</v>
      </c>
      <c r="F294" s="25">
        <v>0</v>
      </c>
      <c r="G294" s="25">
        <v>665</v>
      </c>
      <c r="H294" s="25">
        <f>G294*5300</f>
        <v>3524500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200000</v>
      </c>
    </row>
    <row r="295" spans="1:18" ht="21.95" customHeight="1">
      <c r="A295" s="71" t="s">
        <v>1813</v>
      </c>
      <c r="B295" s="28" t="s">
        <v>506</v>
      </c>
      <c r="C295" s="1">
        <f t="shared" si="48"/>
        <v>3352440</v>
      </c>
      <c r="D295" s="25">
        <v>0</v>
      </c>
      <c r="E295" s="44">
        <v>0</v>
      </c>
      <c r="F295" s="25">
        <v>0</v>
      </c>
      <c r="G295" s="25">
        <v>594.79999999999995</v>
      </c>
      <c r="H295" s="25">
        <v>3152440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200000</v>
      </c>
    </row>
    <row r="296" spans="1:18" ht="21.95" customHeight="1">
      <c r="A296" s="71" t="s">
        <v>1814</v>
      </c>
      <c r="B296" s="28" t="s">
        <v>414</v>
      </c>
      <c r="C296" s="1">
        <f t="shared" si="48"/>
        <v>2212102</v>
      </c>
      <c r="D296" s="25">
        <v>0</v>
      </c>
      <c r="E296" s="44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772.4</v>
      </c>
      <c r="L296" s="25">
        <f>K296*2605</f>
        <v>2012102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200000</v>
      </c>
    </row>
    <row r="297" spans="1:18" ht="21.95" customHeight="1">
      <c r="A297" s="71" t="s">
        <v>1815</v>
      </c>
      <c r="B297" s="28" t="s">
        <v>494</v>
      </c>
      <c r="C297" s="1">
        <f>SUM(D297,F297,H297,J297,L297,N297,O297,P297,Q297,R297)</f>
        <v>4471800</v>
      </c>
      <c r="D297" s="25">
        <v>0</v>
      </c>
      <c r="E297" s="44">
        <v>0</v>
      </c>
      <c r="F297" s="25">
        <v>0</v>
      </c>
      <c r="G297" s="25">
        <v>806</v>
      </c>
      <c r="H297" s="25">
        <f>G297*5300</f>
        <v>4271800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200000</v>
      </c>
    </row>
    <row r="298" spans="1:18" ht="21.95" customHeight="1">
      <c r="A298" s="71" t="s">
        <v>1816</v>
      </c>
      <c r="B298" s="28" t="s">
        <v>480</v>
      </c>
      <c r="C298" s="1">
        <f>SUM(D298,F298,H298,J298,L298,N298,O298,P298,Q298,R298)</f>
        <v>9579970.8000000007</v>
      </c>
      <c r="D298" s="25">
        <v>3107530.8</v>
      </c>
      <c r="E298" s="44">
        <v>0</v>
      </c>
      <c r="F298" s="25">
        <v>0</v>
      </c>
      <c r="G298" s="25">
        <v>806</v>
      </c>
      <c r="H298" s="25">
        <v>4271800</v>
      </c>
      <c r="I298" s="25">
        <v>0</v>
      </c>
      <c r="J298" s="25">
        <v>0</v>
      </c>
      <c r="K298" s="25">
        <v>768</v>
      </c>
      <c r="L298" s="25">
        <v>2000640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200000</v>
      </c>
    </row>
    <row r="299" spans="1:18" ht="21.95" customHeight="1">
      <c r="A299" s="71" t="s">
        <v>1817</v>
      </c>
      <c r="B299" s="28" t="s">
        <v>442</v>
      </c>
      <c r="C299" s="1">
        <f t="shared" si="48"/>
        <v>300000</v>
      </c>
      <c r="D299" s="25">
        <v>0</v>
      </c>
      <c r="E299" s="44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300000</v>
      </c>
    </row>
    <row r="300" spans="1:18" ht="21.95" customHeight="1">
      <c r="A300" s="71" t="s">
        <v>943</v>
      </c>
      <c r="B300" s="28" t="s">
        <v>507</v>
      </c>
      <c r="C300" s="1">
        <f t="shared" si="48"/>
        <v>4122000</v>
      </c>
      <c r="D300" s="25">
        <v>0</v>
      </c>
      <c r="E300" s="44">
        <v>0</v>
      </c>
      <c r="F300" s="25">
        <v>0</v>
      </c>
      <c r="G300" s="25">
        <v>740</v>
      </c>
      <c r="H300" s="25">
        <f>G300*5300</f>
        <v>3922000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200000</v>
      </c>
    </row>
    <row r="301" spans="1:18" ht="21.95" customHeight="1">
      <c r="A301" s="71" t="s">
        <v>1818</v>
      </c>
      <c r="B301" s="39" t="s">
        <v>1615</v>
      </c>
      <c r="C301" s="1">
        <f>SUM(D301,F301,H301,J301,L301,N301,O301,P301,Q301,R301)</f>
        <v>2529171.04</v>
      </c>
      <c r="D301" s="25">
        <v>0</v>
      </c>
      <c r="E301" s="44">
        <v>0</v>
      </c>
      <c r="F301" s="25">
        <v>0</v>
      </c>
      <c r="G301" s="25">
        <v>423</v>
      </c>
      <c r="H301" s="25">
        <v>2241900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287271.03999999998</v>
      </c>
    </row>
    <row r="302" spans="1:18" ht="21.95" customHeight="1">
      <c r="A302" s="71" t="s">
        <v>1819</v>
      </c>
      <c r="B302" s="39" t="s">
        <v>1565</v>
      </c>
      <c r="C302" s="1">
        <f t="shared" si="48"/>
        <v>5839710</v>
      </c>
      <c r="D302" s="25">
        <v>0</v>
      </c>
      <c r="E302" s="44">
        <v>0</v>
      </c>
      <c r="F302" s="25">
        <v>0</v>
      </c>
      <c r="G302" s="25">
        <v>740</v>
      </c>
      <c r="H302" s="25">
        <v>3922000</v>
      </c>
      <c r="I302" s="25">
        <v>0</v>
      </c>
      <c r="J302" s="25">
        <v>0</v>
      </c>
      <c r="K302" s="25">
        <v>662</v>
      </c>
      <c r="L302" s="25">
        <v>1724510</v>
      </c>
      <c r="M302" s="25">
        <v>92</v>
      </c>
      <c r="N302" s="25">
        <v>193200</v>
      </c>
      <c r="O302" s="25">
        <v>0</v>
      </c>
      <c r="P302" s="25">
        <v>0</v>
      </c>
      <c r="Q302" s="25">
        <v>0</v>
      </c>
      <c r="R302" s="25">
        <v>0</v>
      </c>
    </row>
    <row r="303" spans="1:18" ht="21.95" customHeight="1">
      <c r="A303" s="71" t="s">
        <v>1820</v>
      </c>
      <c r="B303" s="28" t="s">
        <v>464</v>
      </c>
      <c r="C303" s="1">
        <f t="shared" si="48"/>
        <v>8362280</v>
      </c>
      <c r="D303" s="25">
        <v>4533515</v>
      </c>
      <c r="E303" s="44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1393</v>
      </c>
      <c r="L303" s="25">
        <f>K303*2605</f>
        <v>3628765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200000</v>
      </c>
    </row>
    <row r="304" spans="1:18" ht="21.95" customHeight="1">
      <c r="A304" s="71" t="s">
        <v>1821</v>
      </c>
      <c r="B304" s="28" t="s">
        <v>508</v>
      </c>
      <c r="C304" s="1">
        <f t="shared" si="48"/>
        <v>300000</v>
      </c>
      <c r="D304" s="25">
        <v>0</v>
      </c>
      <c r="E304" s="44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300000</v>
      </c>
    </row>
    <row r="305" spans="1:19" ht="21.95" customHeight="1">
      <c r="A305" s="71" t="s">
        <v>1822</v>
      </c>
      <c r="B305" s="28" t="s">
        <v>524</v>
      </c>
      <c r="C305" s="1">
        <f t="shared" si="48"/>
        <v>2120932</v>
      </c>
      <c r="D305" s="25">
        <v>0</v>
      </c>
      <c r="E305" s="44">
        <v>0</v>
      </c>
      <c r="F305" s="25">
        <v>0</v>
      </c>
      <c r="G305" s="25">
        <v>362.44</v>
      </c>
      <c r="H305" s="25">
        <f>G305*5300</f>
        <v>1920932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200000</v>
      </c>
    </row>
    <row r="306" spans="1:19" ht="21.95" customHeight="1">
      <c r="A306" s="71" t="s">
        <v>944</v>
      </c>
      <c r="B306" s="28" t="s">
        <v>455</v>
      </c>
      <c r="C306" s="1">
        <f t="shared" si="48"/>
        <v>300000</v>
      </c>
      <c r="D306" s="25">
        <v>0</v>
      </c>
      <c r="E306" s="44">
        <v>0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300000</v>
      </c>
    </row>
    <row r="307" spans="1:19" ht="21.95" customHeight="1">
      <c r="A307" s="71" t="s">
        <v>945</v>
      </c>
      <c r="B307" s="28" t="s">
        <v>471</v>
      </c>
      <c r="C307" s="1">
        <f t="shared" si="48"/>
        <v>300000</v>
      </c>
      <c r="D307" s="25">
        <v>0</v>
      </c>
      <c r="E307" s="44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300000</v>
      </c>
    </row>
    <row r="308" spans="1:19" ht="21.95" customHeight="1">
      <c r="A308" s="71" t="s">
        <v>946</v>
      </c>
      <c r="B308" s="28" t="s">
        <v>472</v>
      </c>
      <c r="C308" s="1">
        <f t="shared" si="48"/>
        <v>2583575</v>
      </c>
      <c r="D308" s="25">
        <v>0</v>
      </c>
      <c r="E308" s="44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915</v>
      </c>
      <c r="L308" s="25">
        <v>2383575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200000</v>
      </c>
    </row>
    <row r="309" spans="1:19" ht="45" customHeight="1">
      <c r="A309" s="57" t="s">
        <v>327</v>
      </c>
      <c r="B309" s="57"/>
      <c r="C309" s="50">
        <f>SUM(C310:C313)</f>
        <v>2483282.73</v>
      </c>
      <c r="D309" s="50">
        <f t="shared" ref="D309:R309" si="49">SUM(D310:D313)</f>
        <v>2483282.73</v>
      </c>
      <c r="E309" s="51">
        <f t="shared" si="49"/>
        <v>0</v>
      </c>
      <c r="F309" s="50">
        <f t="shared" si="49"/>
        <v>0</v>
      </c>
      <c r="G309" s="50">
        <f t="shared" si="49"/>
        <v>0</v>
      </c>
      <c r="H309" s="50">
        <f t="shared" si="49"/>
        <v>0</v>
      </c>
      <c r="I309" s="50">
        <f t="shared" si="49"/>
        <v>0</v>
      </c>
      <c r="J309" s="50">
        <f t="shared" si="49"/>
        <v>0</v>
      </c>
      <c r="K309" s="50">
        <f t="shared" si="49"/>
        <v>0</v>
      </c>
      <c r="L309" s="50">
        <f t="shared" si="49"/>
        <v>0</v>
      </c>
      <c r="M309" s="50">
        <f t="shared" si="49"/>
        <v>0</v>
      </c>
      <c r="N309" s="50">
        <f t="shared" si="49"/>
        <v>0</v>
      </c>
      <c r="O309" s="50">
        <f t="shared" si="49"/>
        <v>0</v>
      </c>
      <c r="P309" s="50">
        <f t="shared" si="49"/>
        <v>0</v>
      </c>
      <c r="Q309" s="50">
        <f t="shared" si="49"/>
        <v>0</v>
      </c>
      <c r="R309" s="50">
        <f t="shared" si="49"/>
        <v>0</v>
      </c>
      <c r="S309" s="16">
        <f>C309+C1059</f>
        <v>10789965.73</v>
      </c>
    </row>
    <row r="310" spans="1:19" ht="21.95" customHeight="1">
      <c r="A310" s="21" t="s">
        <v>947</v>
      </c>
      <c r="B310" s="28" t="s">
        <v>1572</v>
      </c>
      <c r="C310" s="1">
        <f>SUM(D310,F310,H310,J310,L310,N310,O310,P310,Q310,R310)</f>
        <v>566196.4</v>
      </c>
      <c r="D310" s="25">
        <v>566196.4</v>
      </c>
      <c r="E310" s="44">
        <v>0</v>
      </c>
      <c r="F310" s="25">
        <v>0</v>
      </c>
      <c r="G310" s="3">
        <v>0</v>
      </c>
      <c r="H310" s="3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</row>
    <row r="311" spans="1:19" ht="21.95" customHeight="1">
      <c r="A311" s="21" t="s">
        <v>948</v>
      </c>
      <c r="B311" s="28" t="s">
        <v>1571</v>
      </c>
      <c r="C311" s="1">
        <f>SUM(D311,F311,H311,J311,L311,N311,O311,P311,Q311,R311)</f>
        <v>722673.6</v>
      </c>
      <c r="D311" s="25">
        <v>722673.6</v>
      </c>
      <c r="E311" s="44">
        <v>0</v>
      </c>
      <c r="F311" s="25">
        <v>0</v>
      </c>
      <c r="G311" s="3">
        <v>0</v>
      </c>
      <c r="H311" s="3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</row>
    <row r="312" spans="1:19" ht="21.95" customHeight="1">
      <c r="A312" s="21" t="s">
        <v>949</v>
      </c>
      <c r="B312" s="28" t="s">
        <v>1570</v>
      </c>
      <c r="C312" s="1">
        <f>SUM(D312,F312,H312,J312,L312,N312,O312,P312,Q312,R312)</f>
        <v>566196.4</v>
      </c>
      <c r="D312" s="25">
        <v>566196.4</v>
      </c>
      <c r="E312" s="44">
        <v>0</v>
      </c>
      <c r="F312" s="25">
        <v>0</v>
      </c>
      <c r="G312" s="3">
        <v>0</v>
      </c>
      <c r="H312" s="3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</row>
    <row r="313" spans="1:19" ht="21.95" customHeight="1">
      <c r="A313" s="21" t="s">
        <v>1381</v>
      </c>
      <c r="B313" s="28" t="s">
        <v>1569</v>
      </c>
      <c r="C313" s="1">
        <f>SUM(D313,F313,H313,J313,L313,N313,O313,P313,Q313,R313)</f>
        <v>628216.32999999996</v>
      </c>
      <c r="D313" s="25">
        <v>628216.32999999996</v>
      </c>
      <c r="E313" s="44">
        <v>0</v>
      </c>
      <c r="F313" s="25">
        <v>0</v>
      </c>
      <c r="G313" s="3">
        <v>0</v>
      </c>
      <c r="H313" s="3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</row>
    <row r="314" spans="1:19" ht="45" customHeight="1">
      <c r="A314" s="57" t="s">
        <v>302</v>
      </c>
      <c r="B314" s="57"/>
      <c r="C314" s="50">
        <f>SUM(C315)</f>
        <v>300000</v>
      </c>
      <c r="D314" s="50">
        <f t="shared" ref="D314:R314" si="50">SUM(D315)</f>
        <v>0</v>
      </c>
      <c r="E314" s="51">
        <f t="shared" si="50"/>
        <v>0</v>
      </c>
      <c r="F314" s="50">
        <f t="shared" si="50"/>
        <v>0</v>
      </c>
      <c r="G314" s="50">
        <f t="shared" si="50"/>
        <v>0</v>
      </c>
      <c r="H314" s="50">
        <f t="shared" si="50"/>
        <v>0</v>
      </c>
      <c r="I314" s="50">
        <f t="shared" si="50"/>
        <v>0</v>
      </c>
      <c r="J314" s="50">
        <f t="shared" si="50"/>
        <v>0</v>
      </c>
      <c r="K314" s="50">
        <f t="shared" si="50"/>
        <v>0</v>
      </c>
      <c r="L314" s="50">
        <f t="shared" si="50"/>
        <v>0</v>
      </c>
      <c r="M314" s="50">
        <f t="shared" si="50"/>
        <v>0</v>
      </c>
      <c r="N314" s="50">
        <f t="shared" si="50"/>
        <v>0</v>
      </c>
      <c r="O314" s="50">
        <f t="shared" si="50"/>
        <v>0</v>
      </c>
      <c r="P314" s="50">
        <f t="shared" si="50"/>
        <v>0</v>
      </c>
      <c r="Q314" s="50">
        <f t="shared" si="50"/>
        <v>0</v>
      </c>
      <c r="R314" s="50">
        <f t="shared" si="50"/>
        <v>300000</v>
      </c>
      <c r="S314" s="16">
        <f>C314+C718+C1061</f>
        <v>17098106.800000001</v>
      </c>
    </row>
    <row r="315" spans="1:19" ht="21.95" customHeight="1">
      <c r="A315" s="23" t="s">
        <v>1382</v>
      </c>
      <c r="B315" s="28" t="s">
        <v>329</v>
      </c>
      <c r="C315" s="1">
        <f>SUM(D315,F315,H315,J315,L315,N315,O315,P315,Q315,R315)</f>
        <v>300000</v>
      </c>
      <c r="D315" s="25">
        <v>0</v>
      </c>
      <c r="E315" s="44">
        <v>0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300000</v>
      </c>
    </row>
    <row r="316" spans="1:19" ht="45" customHeight="1">
      <c r="A316" s="57" t="s">
        <v>308</v>
      </c>
      <c r="B316" s="57"/>
      <c r="C316" s="50">
        <f>SUM(C317:C318)</f>
        <v>10170820</v>
      </c>
      <c r="D316" s="50">
        <f t="shared" ref="D316:R316" si="51">SUM(D317:D318)</f>
        <v>2815320</v>
      </c>
      <c r="E316" s="51">
        <f t="shared" si="51"/>
        <v>0</v>
      </c>
      <c r="F316" s="50">
        <f t="shared" si="51"/>
        <v>0</v>
      </c>
      <c r="G316" s="50">
        <f t="shared" si="51"/>
        <v>870</v>
      </c>
      <c r="H316" s="50">
        <f t="shared" si="51"/>
        <v>4611000</v>
      </c>
      <c r="I316" s="50">
        <f t="shared" si="51"/>
        <v>0</v>
      </c>
      <c r="J316" s="50">
        <f t="shared" si="51"/>
        <v>0</v>
      </c>
      <c r="K316" s="50">
        <f t="shared" si="51"/>
        <v>900</v>
      </c>
      <c r="L316" s="50">
        <f t="shared" si="51"/>
        <v>2344500</v>
      </c>
      <c r="M316" s="50">
        <f t="shared" si="51"/>
        <v>0</v>
      </c>
      <c r="N316" s="50">
        <f t="shared" si="51"/>
        <v>0</v>
      </c>
      <c r="O316" s="50">
        <f t="shared" si="51"/>
        <v>0</v>
      </c>
      <c r="P316" s="50">
        <f t="shared" si="51"/>
        <v>0</v>
      </c>
      <c r="Q316" s="50">
        <f t="shared" si="51"/>
        <v>0</v>
      </c>
      <c r="R316" s="50">
        <f t="shared" si="51"/>
        <v>400000</v>
      </c>
      <c r="S316" s="16">
        <f>C316+C722+C1066</f>
        <v>23478310.5</v>
      </c>
    </row>
    <row r="317" spans="1:19" ht="21.95" customHeight="1">
      <c r="A317" s="23" t="s">
        <v>950</v>
      </c>
      <c r="B317" s="28" t="s">
        <v>309</v>
      </c>
      <c r="C317" s="1">
        <f>SUM(D317,F317,H317,J317,L317,N317,O317,P317,Q317,R317)</f>
        <v>5085410</v>
      </c>
      <c r="D317" s="25">
        <v>1407660</v>
      </c>
      <c r="E317" s="44">
        <v>0</v>
      </c>
      <c r="F317" s="25">
        <v>0</v>
      </c>
      <c r="G317" s="25">
        <v>435</v>
      </c>
      <c r="H317" s="25">
        <f>G317*5300</f>
        <v>2305500</v>
      </c>
      <c r="I317" s="25">
        <v>0</v>
      </c>
      <c r="J317" s="25">
        <v>0</v>
      </c>
      <c r="K317" s="25">
        <v>450</v>
      </c>
      <c r="L317" s="25">
        <f>K317*2605</f>
        <v>1172250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200000</v>
      </c>
    </row>
    <row r="318" spans="1:19" ht="21.95" customHeight="1">
      <c r="A318" s="23" t="s">
        <v>951</v>
      </c>
      <c r="B318" s="28" t="s">
        <v>310</v>
      </c>
      <c r="C318" s="1">
        <f>SUM(D318,F318,H318,J318,L318,N318,O318,P318,Q318,R318)</f>
        <v>5085410</v>
      </c>
      <c r="D318" s="25">
        <v>1407660</v>
      </c>
      <c r="E318" s="44">
        <v>0</v>
      </c>
      <c r="F318" s="25">
        <v>0</v>
      </c>
      <c r="G318" s="25">
        <v>435</v>
      </c>
      <c r="H318" s="25">
        <f>G318*5300</f>
        <v>2305500</v>
      </c>
      <c r="I318" s="25">
        <v>0</v>
      </c>
      <c r="J318" s="25">
        <v>0</v>
      </c>
      <c r="K318" s="25">
        <v>450</v>
      </c>
      <c r="L318" s="25">
        <f>K318*2605</f>
        <v>1172250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200000</v>
      </c>
    </row>
    <row r="319" spans="1:19" ht="45" customHeight="1">
      <c r="A319" s="57" t="s">
        <v>313</v>
      </c>
      <c r="B319" s="57"/>
      <c r="C319" s="50">
        <f>SUM(C320:C322)</f>
        <v>900000</v>
      </c>
      <c r="D319" s="50">
        <f t="shared" ref="D319:R319" si="52">SUM(D320:D322)</f>
        <v>0</v>
      </c>
      <c r="E319" s="51">
        <f t="shared" si="52"/>
        <v>0</v>
      </c>
      <c r="F319" s="50">
        <f t="shared" si="52"/>
        <v>0</v>
      </c>
      <c r="G319" s="50">
        <f t="shared" si="52"/>
        <v>0</v>
      </c>
      <c r="H319" s="50">
        <f t="shared" si="52"/>
        <v>0</v>
      </c>
      <c r="I319" s="50">
        <f t="shared" si="52"/>
        <v>0</v>
      </c>
      <c r="J319" s="50">
        <f t="shared" si="52"/>
        <v>0</v>
      </c>
      <c r="K319" s="50">
        <f t="shared" si="52"/>
        <v>0</v>
      </c>
      <c r="L319" s="50">
        <f t="shared" si="52"/>
        <v>0</v>
      </c>
      <c r="M319" s="50">
        <f t="shared" si="52"/>
        <v>0</v>
      </c>
      <c r="N319" s="50">
        <f t="shared" si="52"/>
        <v>0</v>
      </c>
      <c r="O319" s="50">
        <f t="shared" si="52"/>
        <v>0</v>
      </c>
      <c r="P319" s="50">
        <f t="shared" si="52"/>
        <v>0</v>
      </c>
      <c r="Q319" s="50">
        <f t="shared" si="52"/>
        <v>0</v>
      </c>
      <c r="R319" s="50">
        <f t="shared" si="52"/>
        <v>900000</v>
      </c>
      <c r="S319" s="16">
        <f>C319+C725+C1070</f>
        <v>46459157.920000002</v>
      </c>
    </row>
    <row r="320" spans="1:19" ht="21.95" customHeight="1">
      <c r="A320" s="23" t="s">
        <v>952</v>
      </c>
      <c r="B320" s="28" t="s">
        <v>318</v>
      </c>
      <c r="C320" s="1">
        <f>SUM(D320,F320,H320,J320,L320,N320,O320,P320,Q320,R320)</f>
        <v>300000</v>
      </c>
      <c r="D320" s="25">
        <v>0</v>
      </c>
      <c r="E320" s="44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300000</v>
      </c>
    </row>
    <row r="321" spans="1:19" ht="21.95" customHeight="1">
      <c r="A321" s="23" t="s">
        <v>953</v>
      </c>
      <c r="B321" s="28" t="s">
        <v>319</v>
      </c>
      <c r="C321" s="1">
        <f>SUM(D321,F321,H321,J321,L321,N321,O321,P321,Q321,R321)</f>
        <v>300000</v>
      </c>
      <c r="D321" s="25">
        <v>0</v>
      </c>
      <c r="E321" s="44">
        <v>0</v>
      </c>
      <c r="F321" s="25">
        <v>0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300000</v>
      </c>
    </row>
    <row r="322" spans="1:19" ht="21.95" customHeight="1">
      <c r="A322" s="23" t="s">
        <v>954</v>
      </c>
      <c r="B322" s="28" t="s">
        <v>321</v>
      </c>
      <c r="C322" s="1">
        <f>SUM(D322,F322,H322,J322,L322,N322,O322,P322,Q322,R322)</f>
        <v>300000</v>
      </c>
      <c r="D322" s="25">
        <v>0</v>
      </c>
      <c r="E322" s="44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300000</v>
      </c>
    </row>
    <row r="323" spans="1:19" ht="45" customHeight="1">
      <c r="A323" s="57" t="s">
        <v>331</v>
      </c>
      <c r="B323" s="57"/>
      <c r="C323" s="50">
        <f>SUM(C324:C326)</f>
        <v>11590428.93</v>
      </c>
      <c r="D323" s="50">
        <f t="shared" ref="D323:R323" si="53">SUM(D324:D326)</f>
        <v>1168818.93</v>
      </c>
      <c r="E323" s="51">
        <f t="shared" si="53"/>
        <v>0</v>
      </c>
      <c r="F323" s="50">
        <f t="shared" si="53"/>
        <v>0</v>
      </c>
      <c r="G323" s="50">
        <f t="shared" si="53"/>
        <v>1100</v>
      </c>
      <c r="H323" s="50">
        <f t="shared" si="53"/>
        <v>5830000</v>
      </c>
      <c r="I323" s="50">
        <f t="shared" si="53"/>
        <v>0</v>
      </c>
      <c r="J323" s="50">
        <f t="shared" si="53"/>
        <v>0</v>
      </c>
      <c r="K323" s="50">
        <f t="shared" si="53"/>
        <v>1400</v>
      </c>
      <c r="L323" s="50">
        <f t="shared" si="53"/>
        <v>3647000</v>
      </c>
      <c r="M323" s="50">
        <f t="shared" si="53"/>
        <v>164.1</v>
      </c>
      <c r="N323" s="50">
        <f t="shared" si="53"/>
        <v>344610</v>
      </c>
      <c r="O323" s="50">
        <f t="shared" si="53"/>
        <v>0</v>
      </c>
      <c r="P323" s="50">
        <f t="shared" si="53"/>
        <v>0</v>
      </c>
      <c r="Q323" s="50">
        <f t="shared" si="53"/>
        <v>0</v>
      </c>
      <c r="R323" s="50">
        <f t="shared" si="53"/>
        <v>600000</v>
      </c>
      <c r="S323" s="16">
        <f>C323+C735</f>
        <v>16006232.719999999</v>
      </c>
    </row>
    <row r="324" spans="1:19" ht="21.95" customHeight="1">
      <c r="A324" s="23" t="s">
        <v>955</v>
      </c>
      <c r="B324" s="28" t="s">
        <v>332</v>
      </c>
      <c r="C324" s="1">
        <f>SUM(D324,F324,H324,J324,L324,N324,O324,P324,Q324,R324)</f>
        <v>3256320</v>
      </c>
      <c r="D324" s="25">
        <v>0</v>
      </c>
      <c r="E324" s="44">
        <v>0</v>
      </c>
      <c r="F324" s="25">
        <v>0</v>
      </c>
      <c r="G324" s="25">
        <v>335</v>
      </c>
      <c r="H324" s="25">
        <f>G324*5300</f>
        <v>1775500</v>
      </c>
      <c r="I324" s="25">
        <v>0</v>
      </c>
      <c r="J324" s="25">
        <v>0</v>
      </c>
      <c r="K324" s="25">
        <v>450</v>
      </c>
      <c r="L324" s="25">
        <f>K324*2605</f>
        <v>1172250</v>
      </c>
      <c r="M324" s="25">
        <v>51.7</v>
      </c>
      <c r="N324" s="25">
        <v>108570</v>
      </c>
      <c r="O324" s="25">
        <v>0</v>
      </c>
      <c r="P324" s="25">
        <v>0</v>
      </c>
      <c r="Q324" s="25">
        <v>0</v>
      </c>
      <c r="R324" s="25">
        <v>200000</v>
      </c>
    </row>
    <row r="325" spans="1:19" ht="21.95" customHeight="1">
      <c r="A325" s="23" t="s">
        <v>956</v>
      </c>
      <c r="B325" s="28" t="s">
        <v>333</v>
      </c>
      <c r="C325" s="1">
        <f>SUM(D325,F325,H325,J325,L325,N325,O325,P325,Q325,R325)</f>
        <v>3257580</v>
      </c>
      <c r="D325" s="25">
        <v>0</v>
      </c>
      <c r="E325" s="44">
        <v>0</v>
      </c>
      <c r="F325" s="25">
        <v>0</v>
      </c>
      <c r="G325" s="25">
        <v>335</v>
      </c>
      <c r="H325" s="25">
        <f>G325*5300</f>
        <v>1775500</v>
      </c>
      <c r="I325" s="25">
        <v>0</v>
      </c>
      <c r="J325" s="25">
        <v>0</v>
      </c>
      <c r="K325" s="25">
        <v>450</v>
      </c>
      <c r="L325" s="25">
        <f>K325*2605</f>
        <v>1172250</v>
      </c>
      <c r="M325" s="25">
        <v>52.3</v>
      </c>
      <c r="N325" s="25">
        <v>109830</v>
      </c>
      <c r="O325" s="25">
        <v>0</v>
      </c>
      <c r="P325" s="25">
        <v>0</v>
      </c>
      <c r="Q325" s="25">
        <v>0</v>
      </c>
      <c r="R325" s="25">
        <v>200000</v>
      </c>
    </row>
    <row r="326" spans="1:19" ht="21.95" customHeight="1">
      <c r="A326" s="23" t="s">
        <v>957</v>
      </c>
      <c r="B326" s="28" t="s">
        <v>334</v>
      </c>
      <c r="C326" s="1">
        <f>SUM(D326,F326,H326,J326,L326,N326,O326,P326,Q326,R326)</f>
        <v>5076528.93</v>
      </c>
      <c r="D326" s="25">
        <v>1168818.93</v>
      </c>
      <c r="E326" s="44">
        <v>0</v>
      </c>
      <c r="F326" s="25">
        <v>0</v>
      </c>
      <c r="G326" s="25">
        <v>430</v>
      </c>
      <c r="H326" s="25">
        <f>G326*5300</f>
        <v>2279000</v>
      </c>
      <c r="I326" s="25">
        <v>0</v>
      </c>
      <c r="J326" s="25">
        <v>0</v>
      </c>
      <c r="K326" s="25">
        <v>500</v>
      </c>
      <c r="L326" s="25">
        <f>K326*2605</f>
        <v>1302500</v>
      </c>
      <c r="M326" s="25">
        <v>60.1</v>
      </c>
      <c r="N326" s="25">
        <v>126210</v>
      </c>
      <c r="O326" s="25">
        <v>0</v>
      </c>
      <c r="P326" s="25">
        <v>0</v>
      </c>
      <c r="Q326" s="25">
        <v>0</v>
      </c>
      <c r="R326" s="25">
        <v>200000</v>
      </c>
    </row>
    <row r="327" spans="1:19" ht="45" customHeight="1">
      <c r="A327" s="57" t="s">
        <v>336</v>
      </c>
      <c r="B327" s="57"/>
      <c r="C327" s="50">
        <f>SUM(C328)</f>
        <v>300000</v>
      </c>
      <c r="D327" s="50">
        <f t="shared" ref="D327:R327" si="54">SUM(D328)</f>
        <v>0</v>
      </c>
      <c r="E327" s="51">
        <f t="shared" si="54"/>
        <v>0</v>
      </c>
      <c r="F327" s="50">
        <f t="shared" si="54"/>
        <v>0</v>
      </c>
      <c r="G327" s="50">
        <f t="shared" si="54"/>
        <v>0</v>
      </c>
      <c r="H327" s="50">
        <f t="shared" si="54"/>
        <v>0</v>
      </c>
      <c r="I327" s="50">
        <f t="shared" si="54"/>
        <v>0</v>
      </c>
      <c r="J327" s="50">
        <f t="shared" si="54"/>
        <v>0</v>
      </c>
      <c r="K327" s="50">
        <f t="shared" si="54"/>
        <v>0</v>
      </c>
      <c r="L327" s="50">
        <f t="shared" si="54"/>
        <v>0</v>
      </c>
      <c r="M327" s="50">
        <f t="shared" si="54"/>
        <v>0</v>
      </c>
      <c r="N327" s="50">
        <f t="shared" si="54"/>
        <v>0</v>
      </c>
      <c r="O327" s="50">
        <f t="shared" si="54"/>
        <v>0</v>
      </c>
      <c r="P327" s="50">
        <f t="shared" si="54"/>
        <v>0</v>
      </c>
      <c r="Q327" s="50">
        <f t="shared" si="54"/>
        <v>0</v>
      </c>
      <c r="R327" s="50">
        <f t="shared" si="54"/>
        <v>300000</v>
      </c>
      <c r="S327" s="16">
        <f>C327+C737+C1074</f>
        <v>18946809.799999997</v>
      </c>
    </row>
    <row r="328" spans="1:19" ht="21.95" customHeight="1">
      <c r="A328" s="21" t="s">
        <v>958</v>
      </c>
      <c r="B328" s="28" t="s">
        <v>340</v>
      </c>
      <c r="C328" s="1">
        <f>SUM(D328,F328,H328,J328,L328,N328,O328,P328,Q328,R328)</f>
        <v>300000</v>
      </c>
      <c r="D328" s="25">
        <v>0</v>
      </c>
      <c r="E328" s="44">
        <v>0</v>
      </c>
      <c r="F328" s="25">
        <v>0</v>
      </c>
      <c r="G328" s="3">
        <v>0</v>
      </c>
      <c r="H328" s="3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300000</v>
      </c>
    </row>
    <row r="329" spans="1:19" ht="40.15" customHeight="1">
      <c r="A329" s="57" t="s">
        <v>1353</v>
      </c>
      <c r="B329" s="57"/>
      <c r="C329" s="50">
        <f>SUM(C330)</f>
        <v>4734708</v>
      </c>
      <c r="D329" s="50">
        <f t="shared" ref="D329:R329" si="55">SUM(D330)</f>
        <v>1056958</v>
      </c>
      <c r="E329" s="51">
        <f t="shared" si="55"/>
        <v>0</v>
      </c>
      <c r="F329" s="50">
        <f t="shared" si="55"/>
        <v>0</v>
      </c>
      <c r="G329" s="50">
        <f t="shared" si="55"/>
        <v>435</v>
      </c>
      <c r="H329" s="50">
        <f t="shared" si="55"/>
        <v>2305500</v>
      </c>
      <c r="I329" s="50">
        <f t="shared" si="55"/>
        <v>0</v>
      </c>
      <c r="J329" s="50">
        <f t="shared" si="55"/>
        <v>0</v>
      </c>
      <c r="K329" s="50">
        <f t="shared" si="55"/>
        <v>450</v>
      </c>
      <c r="L329" s="50">
        <f t="shared" si="55"/>
        <v>1172250</v>
      </c>
      <c r="M329" s="50">
        <f t="shared" si="55"/>
        <v>0</v>
      </c>
      <c r="N329" s="50">
        <f t="shared" si="55"/>
        <v>0</v>
      </c>
      <c r="O329" s="50">
        <f t="shared" si="55"/>
        <v>0</v>
      </c>
      <c r="P329" s="50">
        <f t="shared" si="55"/>
        <v>0</v>
      </c>
      <c r="Q329" s="50">
        <f t="shared" si="55"/>
        <v>0</v>
      </c>
      <c r="R329" s="50">
        <f t="shared" si="55"/>
        <v>200000</v>
      </c>
      <c r="S329" s="16">
        <f>C329+C741+C1081</f>
        <v>10620205.800000001</v>
      </c>
    </row>
    <row r="330" spans="1:19" ht="21.95" customHeight="1">
      <c r="A330" s="23" t="s">
        <v>959</v>
      </c>
      <c r="B330" s="28" t="s">
        <v>347</v>
      </c>
      <c r="C330" s="1">
        <f>SUM(D330,F330,H330,J330,L330,N330,O330,P330,Q330,R330)</f>
        <v>4734708</v>
      </c>
      <c r="D330" s="25">
        <v>1056958</v>
      </c>
      <c r="E330" s="44">
        <v>0</v>
      </c>
      <c r="F330" s="25">
        <v>0</v>
      </c>
      <c r="G330" s="25">
        <v>435</v>
      </c>
      <c r="H330" s="25">
        <f>G330*5300</f>
        <v>2305500</v>
      </c>
      <c r="I330" s="25">
        <v>0</v>
      </c>
      <c r="J330" s="25">
        <v>0</v>
      </c>
      <c r="K330" s="25">
        <v>450</v>
      </c>
      <c r="L330" s="25">
        <f>K330*2605</f>
        <v>1172250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200000</v>
      </c>
    </row>
    <row r="331" spans="1:19" ht="40.15" customHeight="1">
      <c r="A331" s="57" t="s">
        <v>348</v>
      </c>
      <c r="B331" s="57"/>
      <c r="C331" s="50">
        <f>SUM(C332:C333)</f>
        <v>2480000</v>
      </c>
      <c r="D331" s="50">
        <f t="shared" ref="D331:R331" si="56">SUM(D332:D333)</f>
        <v>0</v>
      </c>
      <c r="E331" s="51">
        <f t="shared" si="56"/>
        <v>0</v>
      </c>
      <c r="F331" s="50">
        <f t="shared" si="56"/>
        <v>0</v>
      </c>
      <c r="G331" s="50">
        <f t="shared" si="56"/>
        <v>600</v>
      </c>
      <c r="H331" s="50">
        <f t="shared" si="56"/>
        <v>1980000</v>
      </c>
      <c r="I331" s="50">
        <f t="shared" si="56"/>
        <v>0</v>
      </c>
      <c r="J331" s="50">
        <f t="shared" si="56"/>
        <v>0</v>
      </c>
      <c r="K331" s="50">
        <f t="shared" si="56"/>
        <v>0</v>
      </c>
      <c r="L331" s="50">
        <f t="shared" si="56"/>
        <v>0</v>
      </c>
      <c r="M331" s="50">
        <f t="shared" si="56"/>
        <v>0</v>
      </c>
      <c r="N331" s="50">
        <f t="shared" si="56"/>
        <v>0</v>
      </c>
      <c r="O331" s="50">
        <f t="shared" si="56"/>
        <v>0</v>
      </c>
      <c r="P331" s="50">
        <f t="shared" si="56"/>
        <v>0</v>
      </c>
      <c r="Q331" s="50">
        <f t="shared" si="56"/>
        <v>0</v>
      </c>
      <c r="R331" s="50">
        <f t="shared" si="56"/>
        <v>500000</v>
      </c>
      <c r="S331" s="16">
        <f>C331+C743+C1083</f>
        <v>23179826.199999999</v>
      </c>
    </row>
    <row r="332" spans="1:19" ht="21.95" customHeight="1">
      <c r="A332" s="21" t="s">
        <v>960</v>
      </c>
      <c r="B332" s="28" t="s">
        <v>1358</v>
      </c>
      <c r="C332" s="1">
        <f>SUM(D332,F332,H332,J332,L332,N332,O332,P332,Q332,R332)</f>
        <v>2180000</v>
      </c>
      <c r="D332" s="3">
        <v>0</v>
      </c>
      <c r="E332" s="8">
        <v>0</v>
      </c>
      <c r="F332" s="3">
        <v>0</v>
      </c>
      <c r="G332" s="3">
        <v>600</v>
      </c>
      <c r="H332" s="3">
        <v>1980000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200000</v>
      </c>
    </row>
    <row r="333" spans="1:19" ht="21.95" customHeight="1">
      <c r="A333" s="21" t="s">
        <v>961</v>
      </c>
      <c r="B333" s="28" t="s">
        <v>350</v>
      </c>
      <c r="C333" s="1">
        <f>SUM(D333,F333,H333,J333,L333,N333,O333,P333,Q333,R333)</f>
        <v>300000</v>
      </c>
      <c r="D333" s="25">
        <v>0</v>
      </c>
      <c r="E333" s="44">
        <v>0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300000</v>
      </c>
    </row>
    <row r="334" spans="1:19" ht="40.15" customHeight="1">
      <c r="A334" s="57" t="s">
        <v>352</v>
      </c>
      <c r="B334" s="57"/>
      <c r="C334" s="50">
        <f>SUM(C335)</f>
        <v>3743595</v>
      </c>
      <c r="D334" s="50">
        <f t="shared" ref="D334:R334" si="57">SUM(D335)</f>
        <v>0</v>
      </c>
      <c r="E334" s="51">
        <f t="shared" si="57"/>
        <v>0</v>
      </c>
      <c r="F334" s="50">
        <f t="shared" si="57"/>
        <v>0</v>
      </c>
      <c r="G334" s="50">
        <f t="shared" si="57"/>
        <v>443</v>
      </c>
      <c r="H334" s="50">
        <f t="shared" si="57"/>
        <v>2347900</v>
      </c>
      <c r="I334" s="50">
        <f t="shared" si="57"/>
        <v>0</v>
      </c>
      <c r="J334" s="50">
        <f t="shared" si="57"/>
        <v>0</v>
      </c>
      <c r="K334" s="50">
        <f t="shared" si="57"/>
        <v>459</v>
      </c>
      <c r="L334" s="50">
        <f t="shared" si="57"/>
        <v>1195695</v>
      </c>
      <c r="M334" s="50">
        <f t="shared" si="57"/>
        <v>0</v>
      </c>
      <c r="N334" s="50">
        <f t="shared" si="57"/>
        <v>0</v>
      </c>
      <c r="O334" s="50">
        <f t="shared" si="57"/>
        <v>0</v>
      </c>
      <c r="P334" s="50">
        <f t="shared" si="57"/>
        <v>0</v>
      </c>
      <c r="Q334" s="50">
        <f t="shared" si="57"/>
        <v>0</v>
      </c>
      <c r="R334" s="50">
        <f t="shared" si="57"/>
        <v>200000</v>
      </c>
      <c r="S334" s="16">
        <f>C334+C747</f>
        <v>7948195</v>
      </c>
    </row>
    <row r="335" spans="1:19" ht="21.95" customHeight="1">
      <c r="A335" s="23" t="s">
        <v>962</v>
      </c>
      <c r="B335" s="30" t="s">
        <v>354</v>
      </c>
      <c r="C335" s="1">
        <f>SUM(D335,F335,H335,J335,L335,N335,O335,P335,Q335,R335)</f>
        <v>3743595</v>
      </c>
      <c r="D335" s="25">
        <v>0</v>
      </c>
      <c r="E335" s="44">
        <v>0</v>
      </c>
      <c r="F335" s="25">
        <v>0</v>
      </c>
      <c r="G335" s="25">
        <v>443</v>
      </c>
      <c r="H335" s="25">
        <v>2347900</v>
      </c>
      <c r="I335" s="25">
        <v>0</v>
      </c>
      <c r="J335" s="25">
        <v>0</v>
      </c>
      <c r="K335" s="25">
        <v>459</v>
      </c>
      <c r="L335" s="25">
        <v>1195695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200000</v>
      </c>
    </row>
    <row r="336" spans="1:19" ht="40.15" customHeight="1">
      <c r="A336" s="57" t="s">
        <v>355</v>
      </c>
      <c r="B336" s="57"/>
      <c r="C336" s="50">
        <f>SUM(C337)</f>
        <v>7628063</v>
      </c>
      <c r="D336" s="50">
        <f t="shared" ref="D336:R336" si="58">SUM(D337)</f>
        <v>2844660</v>
      </c>
      <c r="E336" s="51">
        <f t="shared" si="58"/>
        <v>0</v>
      </c>
      <c r="F336" s="50">
        <f t="shared" si="58"/>
        <v>0</v>
      </c>
      <c r="G336" s="50">
        <f t="shared" si="58"/>
        <v>546</v>
      </c>
      <c r="H336" s="50">
        <f t="shared" si="58"/>
        <v>2893800</v>
      </c>
      <c r="I336" s="50">
        <f t="shared" si="58"/>
        <v>0</v>
      </c>
      <c r="J336" s="50">
        <f t="shared" si="58"/>
        <v>0</v>
      </c>
      <c r="K336" s="50">
        <f t="shared" si="58"/>
        <v>648.6</v>
      </c>
      <c r="L336" s="50">
        <f t="shared" si="58"/>
        <v>1689603</v>
      </c>
      <c r="M336" s="50">
        <f t="shared" si="58"/>
        <v>0</v>
      </c>
      <c r="N336" s="50">
        <f t="shared" si="58"/>
        <v>0</v>
      </c>
      <c r="O336" s="50">
        <f t="shared" si="58"/>
        <v>0</v>
      </c>
      <c r="P336" s="50">
        <f t="shared" si="58"/>
        <v>0</v>
      </c>
      <c r="Q336" s="50">
        <f t="shared" si="58"/>
        <v>0</v>
      </c>
      <c r="R336" s="50">
        <f t="shared" si="58"/>
        <v>200000</v>
      </c>
      <c r="S336" s="16">
        <f>C336</f>
        <v>7628063</v>
      </c>
    </row>
    <row r="337" spans="1:19" ht="21.95" customHeight="1">
      <c r="A337" s="21" t="s">
        <v>963</v>
      </c>
      <c r="B337" s="28" t="s">
        <v>356</v>
      </c>
      <c r="C337" s="1">
        <f>SUM(D337,F337,H337,J337,L337,N337,O337,P337,Q337,R337)</f>
        <v>7628063</v>
      </c>
      <c r="D337" s="3">
        <v>2844660</v>
      </c>
      <c r="E337" s="8">
        <v>0</v>
      </c>
      <c r="F337" s="3">
        <v>0</v>
      </c>
      <c r="G337" s="3">
        <v>546</v>
      </c>
      <c r="H337" s="25">
        <v>2893800</v>
      </c>
      <c r="I337" s="3">
        <v>0</v>
      </c>
      <c r="J337" s="3">
        <v>0</v>
      </c>
      <c r="K337" s="3">
        <v>648.6</v>
      </c>
      <c r="L337" s="3">
        <v>1689603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200000</v>
      </c>
      <c r="S337" s="16"/>
    </row>
    <row r="338" spans="1:19" ht="40.15" customHeight="1">
      <c r="A338" s="57" t="s">
        <v>357</v>
      </c>
      <c r="B338" s="57"/>
      <c r="C338" s="50">
        <f>SUM(C339)</f>
        <v>3694880</v>
      </c>
      <c r="D338" s="50">
        <f t="shared" ref="D338:R338" si="59">SUM(D339)</f>
        <v>3494880</v>
      </c>
      <c r="E338" s="51">
        <f t="shared" si="59"/>
        <v>0</v>
      </c>
      <c r="F338" s="50">
        <f t="shared" si="59"/>
        <v>0</v>
      </c>
      <c r="G338" s="50">
        <f t="shared" si="59"/>
        <v>0</v>
      </c>
      <c r="H338" s="50">
        <f t="shared" si="59"/>
        <v>0</v>
      </c>
      <c r="I338" s="50">
        <f t="shared" si="59"/>
        <v>0</v>
      </c>
      <c r="J338" s="50">
        <f t="shared" si="59"/>
        <v>0</v>
      </c>
      <c r="K338" s="50">
        <f t="shared" si="59"/>
        <v>0</v>
      </c>
      <c r="L338" s="50">
        <f t="shared" si="59"/>
        <v>0</v>
      </c>
      <c r="M338" s="50">
        <f t="shared" si="59"/>
        <v>0</v>
      </c>
      <c r="N338" s="50">
        <f t="shared" si="59"/>
        <v>0</v>
      </c>
      <c r="O338" s="50">
        <f t="shared" si="59"/>
        <v>0</v>
      </c>
      <c r="P338" s="50">
        <f t="shared" si="59"/>
        <v>0</v>
      </c>
      <c r="Q338" s="50">
        <f t="shared" si="59"/>
        <v>0</v>
      </c>
      <c r="R338" s="50">
        <f t="shared" si="59"/>
        <v>200000</v>
      </c>
      <c r="S338" s="16">
        <f>C338+C749</f>
        <v>21908190</v>
      </c>
    </row>
    <row r="339" spans="1:19" ht="21.95" customHeight="1">
      <c r="A339" s="23" t="s">
        <v>964</v>
      </c>
      <c r="B339" s="28" t="s">
        <v>874</v>
      </c>
      <c r="C339" s="1">
        <f>SUM(D339,F339,H339,J339,L339,N339,O339,P339,Q339,R339)</f>
        <v>3694880</v>
      </c>
      <c r="D339" s="25">
        <v>3494880</v>
      </c>
      <c r="E339" s="44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200000</v>
      </c>
    </row>
    <row r="340" spans="1:19" ht="40.15" customHeight="1">
      <c r="A340" s="57" t="s">
        <v>359</v>
      </c>
      <c r="B340" s="57"/>
      <c r="C340" s="50">
        <f>SUM(C341)</f>
        <v>3115000</v>
      </c>
      <c r="D340" s="50">
        <f t="shared" ref="D340:R340" si="60">SUM(D341)</f>
        <v>0</v>
      </c>
      <c r="E340" s="51">
        <f t="shared" si="60"/>
        <v>0</v>
      </c>
      <c r="F340" s="50">
        <f t="shared" si="60"/>
        <v>0</v>
      </c>
      <c r="G340" s="50">
        <f t="shared" si="60"/>
        <v>550</v>
      </c>
      <c r="H340" s="50">
        <f t="shared" si="60"/>
        <v>2915000</v>
      </c>
      <c r="I340" s="50">
        <f t="shared" si="60"/>
        <v>0</v>
      </c>
      <c r="J340" s="50">
        <f t="shared" si="60"/>
        <v>0</v>
      </c>
      <c r="K340" s="50">
        <f t="shared" si="60"/>
        <v>0</v>
      </c>
      <c r="L340" s="50">
        <f t="shared" si="60"/>
        <v>0</v>
      </c>
      <c r="M340" s="50">
        <f t="shared" si="60"/>
        <v>0</v>
      </c>
      <c r="N340" s="50">
        <f t="shared" si="60"/>
        <v>0</v>
      </c>
      <c r="O340" s="50">
        <f t="shared" si="60"/>
        <v>0</v>
      </c>
      <c r="P340" s="50">
        <f t="shared" si="60"/>
        <v>0</v>
      </c>
      <c r="Q340" s="50">
        <f t="shared" si="60"/>
        <v>0</v>
      </c>
      <c r="R340" s="50">
        <f t="shared" si="60"/>
        <v>200000</v>
      </c>
      <c r="S340" s="16">
        <f>C340</f>
        <v>3115000</v>
      </c>
    </row>
    <row r="341" spans="1:19" ht="21.95" customHeight="1">
      <c r="A341" s="23" t="s">
        <v>965</v>
      </c>
      <c r="B341" s="28" t="s">
        <v>360</v>
      </c>
      <c r="C341" s="1">
        <f>SUM(D341,F341,H341,J341,L341,N341,O341,P341,Q341,R341)</f>
        <v>3115000</v>
      </c>
      <c r="D341" s="25">
        <v>0</v>
      </c>
      <c r="E341" s="44">
        <v>0</v>
      </c>
      <c r="F341" s="25">
        <v>0</v>
      </c>
      <c r="G341" s="25">
        <v>550</v>
      </c>
      <c r="H341" s="25">
        <f>G341*5300</f>
        <v>2915000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200000</v>
      </c>
    </row>
    <row r="342" spans="1:19" ht="40.15" customHeight="1">
      <c r="A342" s="57" t="s">
        <v>361</v>
      </c>
      <c r="B342" s="57"/>
      <c r="C342" s="50">
        <f>SUM(C343:C357)</f>
        <v>90888008.530000001</v>
      </c>
      <c r="D342" s="50">
        <f t="shared" ref="D342:R342" si="61">SUM(D343:D357)</f>
        <v>0</v>
      </c>
      <c r="E342" s="51">
        <f t="shared" si="61"/>
        <v>6</v>
      </c>
      <c r="F342" s="50">
        <f t="shared" si="61"/>
        <v>12900000</v>
      </c>
      <c r="G342" s="50">
        <f t="shared" si="61"/>
        <v>11404.75</v>
      </c>
      <c r="H342" s="50">
        <f t="shared" si="61"/>
        <v>46806875</v>
      </c>
      <c r="I342" s="50">
        <f t="shared" si="61"/>
        <v>0</v>
      </c>
      <c r="J342" s="50">
        <f t="shared" si="61"/>
        <v>0</v>
      </c>
      <c r="K342" s="50">
        <f t="shared" si="61"/>
        <v>10420</v>
      </c>
      <c r="L342" s="50">
        <f t="shared" si="61"/>
        <v>27144100</v>
      </c>
      <c r="M342" s="50">
        <f t="shared" si="61"/>
        <v>0</v>
      </c>
      <c r="N342" s="50">
        <f t="shared" si="61"/>
        <v>0</v>
      </c>
      <c r="O342" s="50">
        <f t="shared" si="61"/>
        <v>0</v>
      </c>
      <c r="P342" s="50">
        <f t="shared" si="61"/>
        <v>0</v>
      </c>
      <c r="Q342" s="50">
        <f t="shared" si="61"/>
        <v>0</v>
      </c>
      <c r="R342" s="50">
        <f t="shared" si="61"/>
        <v>4037033.5300000003</v>
      </c>
      <c r="S342" s="16">
        <f>C342+C751+C1086</f>
        <v>311196366.43000001</v>
      </c>
    </row>
    <row r="343" spans="1:19" ht="21.95" customHeight="1">
      <c r="A343" s="71" t="s">
        <v>1823</v>
      </c>
      <c r="B343" s="28" t="s">
        <v>362</v>
      </c>
      <c r="C343" s="1">
        <f t="shared" ref="C343:C353" si="62">SUM(D343,F343,H343,J343,L343,N343,O343,P343,Q343,R343)</f>
        <v>3033380</v>
      </c>
      <c r="D343" s="25">
        <v>0</v>
      </c>
      <c r="E343" s="44">
        <v>0</v>
      </c>
      <c r="F343" s="25">
        <v>0</v>
      </c>
      <c r="G343" s="25">
        <v>858.6</v>
      </c>
      <c r="H343" s="25">
        <v>2833380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200000</v>
      </c>
    </row>
    <row r="344" spans="1:19" ht="21.95" customHeight="1">
      <c r="A344" s="71" t="s">
        <v>966</v>
      </c>
      <c r="B344" s="28" t="s">
        <v>363</v>
      </c>
      <c r="C344" s="1">
        <f t="shared" si="62"/>
        <v>4028000</v>
      </c>
      <c r="D344" s="25">
        <v>0</v>
      </c>
      <c r="E344" s="44">
        <v>0</v>
      </c>
      <c r="F344" s="25">
        <v>0</v>
      </c>
      <c r="G344" s="25">
        <v>1160</v>
      </c>
      <c r="H344" s="25">
        <v>3828000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200000</v>
      </c>
    </row>
    <row r="345" spans="1:19" ht="21.95" customHeight="1">
      <c r="A345" s="71" t="s">
        <v>967</v>
      </c>
      <c r="B345" s="28" t="s">
        <v>364</v>
      </c>
      <c r="C345" s="1">
        <f t="shared" si="62"/>
        <v>4978400</v>
      </c>
      <c r="D345" s="25">
        <v>0</v>
      </c>
      <c r="E345" s="44">
        <v>0</v>
      </c>
      <c r="F345" s="25">
        <v>0</v>
      </c>
      <c r="G345" s="25">
        <v>1448</v>
      </c>
      <c r="H345" s="25">
        <v>4778400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200000</v>
      </c>
    </row>
    <row r="346" spans="1:19" ht="21.95" customHeight="1">
      <c r="A346" s="71" t="s">
        <v>968</v>
      </c>
      <c r="B346" s="28" t="s">
        <v>365</v>
      </c>
      <c r="C346" s="1">
        <f t="shared" si="62"/>
        <v>5115020</v>
      </c>
      <c r="D346" s="25">
        <v>0</v>
      </c>
      <c r="E346" s="44">
        <v>0</v>
      </c>
      <c r="F346" s="25">
        <v>0</v>
      </c>
      <c r="G346" s="25">
        <v>1489.4</v>
      </c>
      <c r="H346" s="25">
        <v>4915020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200000</v>
      </c>
    </row>
    <row r="347" spans="1:19" ht="21.95" customHeight="1">
      <c r="A347" s="71" t="s">
        <v>969</v>
      </c>
      <c r="B347" s="28" t="s">
        <v>366</v>
      </c>
      <c r="C347" s="1">
        <f t="shared" si="62"/>
        <v>4628500</v>
      </c>
      <c r="D347" s="25">
        <v>0</v>
      </c>
      <c r="E347" s="44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1700</v>
      </c>
      <c r="L347" s="25">
        <v>4428500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200000</v>
      </c>
    </row>
    <row r="348" spans="1:19" ht="21.95" customHeight="1">
      <c r="A348" s="71" t="s">
        <v>970</v>
      </c>
      <c r="B348" s="28" t="s">
        <v>367</v>
      </c>
      <c r="C348" s="1">
        <f t="shared" si="62"/>
        <v>300000</v>
      </c>
      <c r="D348" s="25">
        <v>0</v>
      </c>
      <c r="E348" s="44">
        <v>0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300000</v>
      </c>
    </row>
    <row r="349" spans="1:19" ht="21.95" customHeight="1">
      <c r="A349" s="71" t="s">
        <v>971</v>
      </c>
      <c r="B349" s="28" t="s">
        <v>368</v>
      </c>
      <c r="C349" s="1">
        <f t="shared" si="62"/>
        <v>4602450</v>
      </c>
      <c r="D349" s="25">
        <v>0</v>
      </c>
      <c r="E349" s="44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1690</v>
      </c>
      <c r="L349" s="25">
        <v>4402450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200000</v>
      </c>
    </row>
    <row r="350" spans="1:19" ht="21.95" customHeight="1">
      <c r="A350" s="71" t="s">
        <v>972</v>
      </c>
      <c r="B350" s="28" t="s">
        <v>369</v>
      </c>
      <c r="C350" s="1">
        <f t="shared" si="62"/>
        <v>6560000</v>
      </c>
      <c r="D350" s="25">
        <v>0</v>
      </c>
      <c r="E350" s="44">
        <v>0</v>
      </c>
      <c r="F350" s="25">
        <v>0</v>
      </c>
      <c r="G350" s="25">
        <v>1200</v>
      </c>
      <c r="H350" s="25">
        <v>6360000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200000</v>
      </c>
    </row>
    <row r="351" spans="1:19" ht="21.95" customHeight="1">
      <c r="A351" s="71" t="s">
        <v>973</v>
      </c>
      <c r="B351" s="28" t="s">
        <v>370</v>
      </c>
      <c r="C351" s="1">
        <f t="shared" si="62"/>
        <v>4628500</v>
      </c>
      <c r="D351" s="25">
        <v>0</v>
      </c>
      <c r="E351" s="44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1700</v>
      </c>
      <c r="L351" s="25">
        <v>4428500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200000</v>
      </c>
    </row>
    <row r="352" spans="1:19" ht="21.95" customHeight="1">
      <c r="A352" s="71" t="s">
        <v>974</v>
      </c>
      <c r="B352" s="28" t="s">
        <v>371</v>
      </c>
      <c r="C352" s="1">
        <f t="shared" si="62"/>
        <v>4628500</v>
      </c>
      <c r="D352" s="25">
        <v>0</v>
      </c>
      <c r="E352" s="44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1700</v>
      </c>
      <c r="L352" s="25">
        <v>4428500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200000</v>
      </c>
    </row>
    <row r="353" spans="1:18" ht="21.95" customHeight="1">
      <c r="A353" s="71" t="s">
        <v>975</v>
      </c>
      <c r="B353" s="28" t="s">
        <v>1607</v>
      </c>
      <c r="C353" s="1">
        <f t="shared" si="62"/>
        <v>6695990</v>
      </c>
      <c r="D353" s="25">
        <v>0</v>
      </c>
      <c r="E353" s="44">
        <v>0</v>
      </c>
      <c r="F353" s="25">
        <v>0</v>
      </c>
      <c r="G353" s="3">
        <v>783.3</v>
      </c>
      <c r="H353" s="3">
        <v>4151490</v>
      </c>
      <c r="I353" s="25">
        <v>0</v>
      </c>
      <c r="J353" s="25">
        <v>0</v>
      </c>
      <c r="K353" s="25">
        <v>900</v>
      </c>
      <c r="L353" s="25">
        <f>K353*2605</f>
        <v>2344500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200000</v>
      </c>
    </row>
    <row r="354" spans="1:18" ht="21.95" customHeight="1">
      <c r="A354" s="71" t="s">
        <v>976</v>
      </c>
      <c r="B354" s="28" t="s">
        <v>1564</v>
      </c>
      <c r="C354" s="1">
        <f>SUM(D354,F354,H354,J354,L354,N354,O354,P354,Q354,R354)</f>
        <v>10148413.529999999</v>
      </c>
      <c r="D354" s="25">
        <v>0</v>
      </c>
      <c r="E354" s="44">
        <v>0</v>
      </c>
      <c r="F354" s="25">
        <v>0</v>
      </c>
      <c r="G354" s="3">
        <v>1794.6</v>
      </c>
      <c r="H354" s="3">
        <v>9511380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637033.53</v>
      </c>
    </row>
    <row r="355" spans="1:18" ht="21.95" customHeight="1">
      <c r="A355" s="71" t="s">
        <v>977</v>
      </c>
      <c r="B355" s="28" t="s">
        <v>1608</v>
      </c>
      <c r="C355" s="1">
        <f>SUM(D355,F355,H355,J355,L355,N355,O355,P355,Q355,R355)</f>
        <v>7346310</v>
      </c>
      <c r="D355" s="25">
        <v>0</v>
      </c>
      <c r="E355" s="44">
        <v>0</v>
      </c>
      <c r="F355" s="25">
        <v>0</v>
      </c>
      <c r="G355" s="3">
        <v>807.7</v>
      </c>
      <c r="H355" s="3">
        <v>4280810</v>
      </c>
      <c r="I355" s="25">
        <v>0</v>
      </c>
      <c r="J355" s="25">
        <v>0</v>
      </c>
      <c r="K355" s="25">
        <v>1100</v>
      </c>
      <c r="L355" s="25">
        <f>K355*2605</f>
        <v>2865500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200000</v>
      </c>
    </row>
    <row r="356" spans="1:18" ht="21.95" customHeight="1">
      <c r="A356" s="71" t="s">
        <v>978</v>
      </c>
      <c r="B356" s="43" t="s">
        <v>1587</v>
      </c>
      <c r="C356" s="1">
        <f>SUM(D356,F356,H356,J356,L356,N356,O356,P356,Q356,R356)</f>
        <v>4746150</v>
      </c>
      <c r="D356" s="25">
        <v>0</v>
      </c>
      <c r="E356" s="44">
        <v>0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42">
        <v>1630</v>
      </c>
      <c r="L356" s="3">
        <v>4246150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500000</v>
      </c>
    </row>
    <row r="357" spans="1:18" ht="21.95" customHeight="1">
      <c r="A357" s="71" t="s">
        <v>979</v>
      </c>
      <c r="B357" s="28" t="s">
        <v>396</v>
      </c>
      <c r="C357" s="1">
        <f>SUM(D357,F357,H357,J357,L357,N357,O357,P357,Q357,R357)</f>
        <v>19448395</v>
      </c>
      <c r="D357" s="25">
        <v>0</v>
      </c>
      <c r="E357" s="44">
        <v>6</v>
      </c>
      <c r="F357" s="25">
        <v>12900000</v>
      </c>
      <c r="G357" s="25">
        <v>1863.15</v>
      </c>
      <c r="H357" s="25">
        <v>6148395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400000</v>
      </c>
    </row>
    <row r="358" spans="1:18" s="49" customFormat="1" ht="24.95" customHeight="1">
      <c r="A358" s="59" t="s">
        <v>227</v>
      </c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</row>
    <row r="359" spans="1:18" ht="24.95" customHeight="1">
      <c r="A359" s="58" t="s">
        <v>228</v>
      </c>
      <c r="B359" s="58"/>
      <c r="C359" s="1">
        <f>C360+C363+C384+C386+C391+C393+C397+C399+C402+C404+C408+C414+C416+C419+C421+C423+C426+C430+C433+C436+C443+C445+C465+C467+C475+C484+C486+C488+C503+C505+C508+C510+C718+C722+C725+C735+C737+C741+C743+C747+C749+C751+C765</f>
        <v>1376485515.8400002</v>
      </c>
      <c r="D359" s="1">
        <f t="shared" ref="D359:R359" si="63">D360+D363+D384+D386+D391+D393+D397+D399+D402+D404+D408+D414+D416+D419+D421+D423+D426+D430+D433+D436+D443+D445+D465+D467+D475+D484+D486+D488+D503+D505+D508+D510+D718+D722+D725+D735+D737+D741+D743+D747+D749+D751+D765</f>
        <v>233366044.44999999</v>
      </c>
      <c r="E359" s="20">
        <f t="shared" si="63"/>
        <v>13</v>
      </c>
      <c r="F359" s="1">
        <f t="shared" si="63"/>
        <v>28700000</v>
      </c>
      <c r="G359" s="1">
        <f t="shared" si="63"/>
        <v>151308.39000000001</v>
      </c>
      <c r="H359" s="1">
        <f t="shared" si="63"/>
        <v>764909940</v>
      </c>
      <c r="I359" s="1">
        <f t="shared" si="63"/>
        <v>1442.8</v>
      </c>
      <c r="J359" s="1">
        <f t="shared" si="63"/>
        <v>3893940</v>
      </c>
      <c r="K359" s="1">
        <f t="shared" si="63"/>
        <v>105026.89</v>
      </c>
      <c r="L359" s="1">
        <f t="shared" si="63"/>
        <v>273233728.95000005</v>
      </c>
      <c r="M359" s="1">
        <f t="shared" si="63"/>
        <v>2247.96</v>
      </c>
      <c r="N359" s="1">
        <f t="shared" si="63"/>
        <v>4720716</v>
      </c>
      <c r="O359" s="1">
        <f t="shared" si="63"/>
        <v>0</v>
      </c>
      <c r="P359" s="1">
        <f t="shared" si="63"/>
        <v>0</v>
      </c>
      <c r="Q359" s="1">
        <f t="shared" si="63"/>
        <v>0</v>
      </c>
      <c r="R359" s="1">
        <f t="shared" si="63"/>
        <v>68648935.439999998</v>
      </c>
    </row>
    <row r="360" spans="1:18" ht="45" customHeight="1">
      <c r="A360" s="57" t="s">
        <v>1356</v>
      </c>
      <c r="B360" s="57"/>
      <c r="C360" s="50">
        <f>SUM(C361:C362)</f>
        <v>11590438.600000001</v>
      </c>
      <c r="D360" s="50">
        <f t="shared" ref="D360:R360" si="64">SUM(D361:D362)</f>
        <v>3298293</v>
      </c>
      <c r="E360" s="51">
        <f t="shared" si="64"/>
        <v>0</v>
      </c>
      <c r="F360" s="50">
        <f t="shared" si="64"/>
        <v>0</v>
      </c>
      <c r="G360" s="50">
        <f t="shared" si="64"/>
        <v>1043</v>
      </c>
      <c r="H360" s="50">
        <f t="shared" si="64"/>
        <v>4779900</v>
      </c>
      <c r="I360" s="50">
        <f t="shared" si="64"/>
        <v>0</v>
      </c>
      <c r="J360" s="50">
        <f t="shared" si="64"/>
        <v>0</v>
      </c>
      <c r="K360" s="50">
        <f t="shared" si="64"/>
        <v>1194.72</v>
      </c>
      <c r="L360" s="50">
        <f t="shared" si="64"/>
        <v>3112245.6</v>
      </c>
      <c r="M360" s="50">
        <f t="shared" si="64"/>
        <v>0</v>
      </c>
      <c r="N360" s="50">
        <f t="shared" si="64"/>
        <v>0</v>
      </c>
      <c r="O360" s="50">
        <f t="shared" si="64"/>
        <v>0</v>
      </c>
      <c r="P360" s="50">
        <f t="shared" si="64"/>
        <v>0</v>
      </c>
      <c r="Q360" s="50">
        <f t="shared" si="64"/>
        <v>0</v>
      </c>
      <c r="R360" s="50">
        <f t="shared" si="64"/>
        <v>400000</v>
      </c>
    </row>
    <row r="361" spans="1:18" ht="21.95" customHeight="1">
      <c r="A361" s="23" t="s">
        <v>980</v>
      </c>
      <c r="B361" s="36" t="s">
        <v>28</v>
      </c>
      <c r="C361" s="1">
        <f>SUM(D361,F361,H361,J361,L361,N361,O361,P361,Q361,R361)</f>
        <v>4421491.4000000004</v>
      </c>
      <c r="D361" s="25">
        <v>1469305.8</v>
      </c>
      <c r="E361" s="44">
        <v>0</v>
      </c>
      <c r="F361" s="25">
        <v>0</v>
      </c>
      <c r="G361" s="25">
        <v>374</v>
      </c>
      <c r="H361" s="25">
        <v>1234200</v>
      </c>
      <c r="I361" s="25">
        <v>0</v>
      </c>
      <c r="J361" s="25">
        <v>0</v>
      </c>
      <c r="K361" s="25">
        <v>582.72</v>
      </c>
      <c r="L361" s="25">
        <v>1517985.6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200000</v>
      </c>
    </row>
    <row r="362" spans="1:18" ht="21.95" customHeight="1">
      <c r="A362" s="23" t="s">
        <v>981</v>
      </c>
      <c r="B362" s="37" t="s">
        <v>31</v>
      </c>
      <c r="C362" s="1">
        <f>SUM(D362,F362,H362,J362,L362,N362,O362,P362,Q362,R362)</f>
        <v>7168947.2000000002</v>
      </c>
      <c r="D362" s="25">
        <v>1828987.2</v>
      </c>
      <c r="E362" s="44">
        <v>0</v>
      </c>
      <c r="F362" s="25">
        <v>0</v>
      </c>
      <c r="G362" s="25">
        <v>669</v>
      </c>
      <c r="H362" s="25">
        <v>3545700</v>
      </c>
      <c r="I362" s="25">
        <v>0</v>
      </c>
      <c r="J362" s="25">
        <v>0</v>
      </c>
      <c r="K362" s="25">
        <v>612</v>
      </c>
      <c r="L362" s="25">
        <v>1594260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200000</v>
      </c>
    </row>
    <row r="363" spans="1:18" ht="45" customHeight="1">
      <c r="A363" s="57" t="s">
        <v>0</v>
      </c>
      <c r="B363" s="57"/>
      <c r="C363" s="50">
        <f>SUM(C364:C383)</f>
        <v>129032723.13999999</v>
      </c>
      <c r="D363" s="50">
        <f t="shared" ref="D363:R363" si="65">SUM(D364:D383)</f>
        <v>22994854.200000003</v>
      </c>
      <c r="E363" s="51">
        <f t="shared" si="65"/>
        <v>4</v>
      </c>
      <c r="F363" s="50">
        <f t="shared" si="65"/>
        <v>8600000</v>
      </c>
      <c r="G363" s="50">
        <f t="shared" si="65"/>
        <v>14056.850000000002</v>
      </c>
      <c r="H363" s="50">
        <f t="shared" si="65"/>
        <v>60328665</v>
      </c>
      <c r="I363" s="50">
        <f t="shared" si="65"/>
        <v>383.4</v>
      </c>
      <c r="J363" s="50">
        <f t="shared" si="65"/>
        <v>1195680</v>
      </c>
      <c r="K363" s="50">
        <f t="shared" si="65"/>
        <v>12193.7</v>
      </c>
      <c r="L363" s="50">
        <f t="shared" si="65"/>
        <v>31764588.5</v>
      </c>
      <c r="M363" s="50">
        <f t="shared" si="65"/>
        <v>0</v>
      </c>
      <c r="N363" s="50">
        <f t="shared" si="65"/>
        <v>0</v>
      </c>
      <c r="O363" s="50">
        <f t="shared" si="65"/>
        <v>0</v>
      </c>
      <c r="P363" s="50">
        <f t="shared" si="65"/>
        <v>0</v>
      </c>
      <c r="Q363" s="50">
        <f t="shared" si="65"/>
        <v>0</v>
      </c>
      <c r="R363" s="50">
        <f t="shared" si="65"/>
        <v>4148935.44</v>
      </c>
    </row>
    <row r="364" spans="1:18" ht="21.95" customHeight="1">
      <c r="A364" s="71" t="s">
        <v>982</v>
      </c>
      <c r="B364" s="26" t="s">
        <v>48</v>
      </c>
      <c r="C364" s="1">
        <f t="shared" ref="C364:C383" si="66">SUM(D364,F364,H364,J364,L364,N364,O364,P364,Q364,R364)</f>
        <v>3843750</v>
      </c>
      <c r="D364" s="25">
        <v>0</v>
      </c>
      <c r="E364" s="44">
        <v>0</v>
      </c>
      <c r="F364" s="25">
        <v>0</v>
      </c>
      <c r="G364" s="25">
        <v>687.5</v>
      </c>
      <c r="H364" s="27">
        <v>3643750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200000</v>
      </c>
    </row>
    <row r="365" spans="1:18" ht="21.95" customHeight="1">
      <c r="A365" s="71" t="s">
        <v>983</v>
      </c>
      <c r="B365" s="28" t="s">
        <v>54</v>
      </c>
      <c r="C365" s="1">
        <f t="shared" si="66"/>
        <v>4605000</v>
      </c>
      <c r="D365" s="25">
        <v>0</v>
      </c>
      <c r="E365" s="44">
        <v>0</v>
      </c>
      <c r="F365" s="25">
        <v>0</v>
      </c>
      <c r="G365" s="25">
        <v>850</v>
      </c>
      <c r="H365" s="27">
        <f>G365*5300</f>
        <v>4505000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100000</v>
      </c>
    </row>
    <row r="366" spans="1:18" ht="21.95" customHeight="1">
      <c r="A366" s="71" t="s">
        <v>984</v>
      </c>
      <c r="B366" s="28" t="s">
        <v>51</v>
      </c>
      <c r="C366" s="1">
        <f t="shared" si="66"/>
        <v>2894944</v>
      </c>
      <c r="D366" s="25">
        <v>0</v>
      </c>
      <c r="E366" s="44">
        <v>0</v>
      </c>
      <c r="F366" s="25">
        <v>0</v>
      </c>
      <c r="G366" s="25">
        <v>508.48</v>
      </c>
      <c r="H366" s="27">
        <v>2694944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200000</v>
      </c>
    </row>
    <row r="367" spans="1:18" ht="21.95" customHeight="1">
      <c r="A367" s="71" t="s">
        <v>985</v>
      </c>
      <c r="B367" s="28" t="s">
        <v>25</v>
      </c>
      <c r="C367" s="1">
        <f>SUM(D367,F367,H367,J367,L367,N367,O367,P367,Q367,R367)</f>
        <v>15727875.439999999</v>
      </c>
      <c r="D367" s="25">
        <v>6601440</v>
      </c>
      <c r="E367" s="44">
        <v>0</v>
      </c>
      <c r="F367" s="25">
        <v>0</v>
      </c>
      <c r="G367" s="25">
        <v>1315</v>
      </c>
      <c r="H367" s="27">
        <v>4770000</v>
      </c>
      <c r="I367" s="25">
        <v>0</v>
      </c>
      <c r="J367" s="25">
        <v>0</v>
      </c>
      <c r="K367" s="25">
        <v>1500</v>
      </c>
      <c r="L367" s="25">
        <v>3907500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448935.44</v>
      </c>
    </row>
    <row r="368" spans="1:18" ht="21.95" customHeight="1">
      <c r="A368" s="71" t="s">
        <v>986</v>
      </c>
      <c r="B368" s="28" t="s">
        <v>57</v>
      </c>
      <c r="C368" s="1">
        <f t="shared" si="66"/>
        <v>1558390</v>
      </c>
      <c r="D368" s="25">
        <v>0</v>
      </c>
      <c r="E368" s="44">
        <v>0</v>
      </c>
      <c r="F368" s="25">
        <v>0</v>
      </c>
      <c r="G368" s="25">
        <v>256.3</v>
      </c>
      <c r="H368" s="27">
        <v>1358390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200000</v>
      </c>
    </row>
    <row r="369" spans="1:19" ht="21.95" customHeight="1">
      <c r="A369" s="71" t="s">
        <v>987</v>
      </c>
      <c r="B369" s="28" t="s">
        <v>40</v>
      </c>
      <c r="C369" s="1">
        <f t="shared" si="66"/>
        <v>9855592.3000000007</v>
      </c>
      <c r="D369" s="25">
        <v>2418262.7999999998</v>
      </c>
      <c r="E369" s="44">
        <v>0</v>
      </c>
      <c r="F369" s="25">
        <v>0</v>
      </c>
      <c r="G369" s="25">
        <v>774.3</v>
      </c>
      <c r="H369" s="27">
        <v>4103790</v>
      </c>
      <c r="I369" s="25">
        <v>383.4</v>
      </c>
      <c r="J369" s="25">
        <v>1195680</v>
      </c>
      <c r="K369" s="25">
        <v>743.9</v>
      </c>
      <c r="L369" s="25">
        <v>1937859.5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200000</v>
      </c>
    </row>
    <row r="370" spans="1:19" ht="21.95" customHeight="1">
      <c r="A370" s="71" t="s">
        <v>988</v>
      </c>
      <c r="B370" s="28" t="s">
        <v>61</v>
      </c>
      <c r="C370" s="1">
        <f t="shared" si="66"/>
        <v>6645860</v>
      </c>
      <c r="D370" s="25">
        <v>0</v>
      </c>
      <c r="E370" s="44">
        <v>0</v>
      </c>
      <c r="F370" s="25">
        <v>0</v>
      </c>
      <c r="G370" s="25">
        <v>1216.2</v>
      </c>
      <c r="H370" s="27">
        <v>6445860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200000</v>
      </c>
    </row>
    <row r="371" spans="1:19" ht="21.95" customHeight="1">
      <c r="A371" s="71" t="s">
        <v>989</v>
      </c>
      <c r="B371" s="28" t="s">
        <v>62</v>
      </c>
      <c r="C371" s="1">
        <f t="shared" si="66"/>
        <v>2255870</v>
      </c>
      <c r="D371" s="25">
        <v>0</v>
      </c>
      <c r="E371" s="44">
        <v>0</v>
      </c>
      <c r="F371" s="25">
        <v>0</v>
      </c>
      <c r="G371" s="25">
        <v>387.9</v>
      </c>
      <c r="H371" s="27">
        <v>2055870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200000</v>
      </c>
    </row>
    <row r="372" spans="1:19" ht="21.95" customHeight="1">
      <c r="A372" s="71" t="s">
        <v>990</v>
      </c>
      <c r="B372" s="26" t="s">
        <v>68</v>
      </c>
      <c r="C372" s="1">
        <f t="shared" si="66"/>
        <v>3423990</v>
      </c>
      <c r="D372" s="25">
        <v>0</v>
      </c>
      <c r="E372" s="44">
        <v>0</v>
      </c>
      <c r="F372" s="25">
        <v>0</v>
      </c>
      <c r="G372" s="25">
        <v>608.29999999999995</v>
      </c>
      <c r="H372" s="27">
        <v>3223990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200000</v>
      </c>
    </row>
    <row r="373" spans="1:19" ht="21.95" customHeight="1">
      <c r="A373" s="71" t="s">
        <v>991</v>
      </c>
      <c r="B373" s="28" t="s">
        <v>41</v>
      </c>
      <c r="C373" s="1">
        <f t="shared" si="66"/>
        <v>3230060</v>
      </c>
      <c r="D373" s="25">
        <v>0</v>
      </c>
      <c r="E373" s="44">
        <v>0</v>
      </c>
      <c r="F373" s="25">
        <v>0</v>
      </c>
      <c r="G373" s="25">
        <v>918.2</v>
      </c>
      <c r="H373" s="27">
        <v>3030060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200000</v>
      </c>
    </row>
    <row r="374" spans="1:19" ht="21.95" customHeight="1">
      <c r="A374" s="71" t="s">
        <v>992</v>
      </c>
      <c r="B374" s="28" t="s">
        <v>42</v>
      </c>
      <c r="C374" s="1">
        <f t="shared" si="66"/>
        <v>1303190</v>
      </c>
      <c r="D374" s="25">
        <v>0</v>
      </c>
      <c r="E374" s="44">
        <v>0</v>
      </c>
      <c r="F374" s="25">
        <v>0</v>
      </c>
      <c r="G374" s="25">
        <v>334.3</v>
      </c>
      <c r="H374" s="27">
        <v>1103190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200000</v>
      </c>
    </row>
    <row r="375" spans="1:19" ht="21.95" customHeight="1">
      <c r="A375" s="71" t="s">
        <v>993</v>
      </c>
      <c r="B375" s="28" t="s">
        <v>70</v>
      </c>
      <c r="C375" s="1">
        <f t="shared" si="66"/>
        <v>1843530</v>
      </c>
      <c r="D375" s="25">
        <v>0</v>
      </c>
      <c r="E375" s="44">
        <v>0</v>
      </c>
      <c r="F375" s="25">
        <v>0</v>
      </c>
      <c r="G375" s="25">
        <v>310.10000000000002</v>
      </c>
      <c r="H375" s="27">
        <v>1643530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200000</v>
      </c>
    </row>
    <row r="376" spans="1:19" ht="21.95" customHeight="1">
      <c r="A376" s="71" t="s">
        <v>994</v>
      </c>
      <c r="B376" s="28" t="s">
        <v>71</v>
      </c>
      <c r="C376" s="1">
        <f t="shared" si="66"/>
        <v>5294360</v>
      </c>
      <c r="D376" s="25">
        <v>0</v>
      </c>
      <c r="E376" s="44">
        <v>0</v>
      </c>
      <c r="F376" s="25">
        <v>0</v>
      </c>
      <c r="G376" s="25">
        <v>961.2</v>
      </c>
      <c r="H376" s="27">
        <v>5094360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200000</v>
      </c>
    </row>
    <row r="377" spans="1:19" ht="21.95" customHeight="1">
      <c r="A377" s="71" t="s">
        <v>995</v>
      </c>
      <c r="B377" s="28" t="s">
        <v>74</v>
      </c>
      <c r="C377" s="1">
        <f t="shared" si="66"/>
        <v>1233500</v>
      </c>
      <c r="D377" s="25">
        <v>0</v>
      </c>
      <c r="E377" s="44">
        <v>0</v>
      </c>
      <c r="F377" s="25">
        <v>0</v>
      </c>
      <c r="G377" s="25">
        <v>195</v>
      </c>
      <c r="H377" s="27">
        <v>1033500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200000</v>
      </c>
    </row>
    <row r="378" spans="1:19" ht="21.95" customHeight="1">
      <c r="A378" s="71" t="s">
        <v>996</v>
      </c>
      <c r="B378" s="28" t="s">
        <v>75</v>
      </c>
      <c r="C378" s="1">
        <f t="shared" si="66"/>
        <v>11692620</v>
      </c>
      <c r="D378" s="25">
        <v>0</v>
      </c>
      <c r="E378" s="44">
        <v>0</v>
      </c>
      <c r="F378" s="25">
        <v>0</v>
      </c>
      <c r="G378" s="25">
        <v>1206</v>
      </c>
      <c r="H378" s="27">
        <v>3979800</v>
      </c>
      <c r="I378" s="25">
        <v>0</v>
      </c>
      <c r="J378" s="25">
        <v>0</v>
      </c>
      <c r="K378" s="25">
        <v>2884</v>
      </c>
      <c r="L378" s="25">
        <v>7512820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200000</v>
      </c>
    </row>
    <row r="379" spans="1:19" ht="21.95" customHeight="1">
      <c r="A379" s="71" t="s">
        <v>997</v>
      </c>
      <c r="B379" s="28" t="s">
        <v>1371</v>
      </c>
      <c r="C379" s="1">
        <f t="shared" si="66"/>
        <v>8941071</v>
      </c>
      <c r="D379" s="25">
        <v>0</v>
      </c>
      <c r="E379" s="44">
        <v>0</v>
      </c>
      <c r="F379" s="25">
        <v>0</v>
      </c>
      <c r="G379" s="25">
        <v>1006.87</v>
      </c>
      <c r="H379" s="27">
        <v>3322671</v>
      </c>
      <c r="I379" s="25">
        <v>0</v>
      </c>
      <c r="J379" s="25">
        <v>0</v>
      </c>
      <c r="K379" s="25">
        <v>2080</v>
      </c>
      <c r="L379" s="25">
        <v>5418400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200000</v>
      </c>
    </row>
    <row r="380" spans="1:19" ht="21.95" customHeight="1">
      <c r="A380" s="71" t="s">
        <v>998</v>
      </c>
      <c r="B380" s="26" t="s">
        <v>44</v>
      </c>
      <c r="C380" s="1">
        <f t="shared" si="66"/>
        <v>4279130</v>
      </c>
      <c r="D380" s="25">
        <v>0</v>
      </c>
      <c r="E380" s="44">
        <v>0</v>
      </c>
      <c r="F380" s="25">
        <v>0</v>
      </c>
      <c r="G380" s="25">
        <v>1236.0999999999999</v>
      </c>
      <c r="H380" s="27">
        <v>4079130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200000</v>
      </c>
    </row>
    <row r="381" spans="1:19" ht="21.95" customHeight="1">
      <c r="A381" s="71" t="s">
        <v>999</v>
      </c>
      <c r="B381" s="28" t="s">
        <v>1555</v>
      </c>
      <c r="C381" s="1">
        <f t="shared" si="66"/>
        <v>8800000</v>
      </c>
      <c r="D381" s="25">
        <v>0</v>
      </c>
      <c r="E381" s="44">
        <v>4</v>
      </c>
      <c r="F381" s="25">
        <f>E381*2150000</f>
        <v>8600000</v>
      </c>
      <c r="G381" s="25">
        <v>0</v>
      </c>
      <c r="H381" s="27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200000</v>
      </c>
    </row>
    <row r="382" spans="1:19" ht="21.95" customHeight="1">
      <c r="A382" s="71" t="s">
        <v>1000</v>
      </c>
      <c r="B382" s="26" t="s">
        <v>45</v>
      </c>
      <c r="C382" s="1">
        <f t="shared" si="66"/>
        <v>13188009</v>
      </c>
      <c r="D382" s="25">
        <v>0</v>
      </c>
      <c r="E382" s="44">
        <v>0</v>
      </c>
      <c r="F382" s="25">
        <v>0</v>
      </c>
      <c r="G382" s="25">
        <v>0</v>
      </c>
      <c r="H382" s="25">
        <v>0</v>
      </c>
      <c r="I382" s="25">
        <v>0</v>
      </c>
      <c r="J382" s="25">
        <v>0</v>
      </c>
      <c r="K382" s="25">
        <v>4985.8</v>
      </c>
      <c r="L382" s="25">
        <v>12988009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200000</v>
      </c>
    </row>
    <row r="383" spans="1:19" ht="21.95" customHeight="1">
      <c r="A383" s="71" t="s">
        <v>1001</v>
      </c>
      <c r="B383" s="26" t="s">
        <v>46</v>
      </c>
      <c r="C383" s="1">
        <f t="shared" si="66"/>
        <v>18415981.399999999</v>
      </c>
      <c r="D383" s="25">
        <v>13975151.4</v>
      </c>
      <c r="E383" s="44">
        <v>0</v>
      </c>
      <c r="F383" s="25">
        <v>0</v>
      </c>
      <c r="G383" s="25">
        <v>1285.0999999999999</v>
      </c>
      <c r="H383" s="27">
        <v>4240830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200000</v>
      </c>
    </row>
    <row r="384" spans="1:19" ht="45" customHeight="1">
      <c r="A384" s="57" t="s">
        <v>38</v>
      </c>
      <c r="B384" s="57"/>
      <c r="C384" s="50">
        <f>SUM(C385)</f>
        <v>1913600</v>
      </c>
      <c r="D384" s="50">
        <f t="shared" ref="D384:R384" si="67">SUM(D385)</f>
        <v>0</v>
      </c>
      <c r="E384" s="51">
        <f t="shared" si="67"/>
        <v>0</v>
      </c>
      <c r="F384" s="50">
        <f t="shared" si="67"/>
        <v>0</v>
      </c>
      <c r="G384" s="50">
        <f t="shared" si="67"/>
        <v>357</v>
      </c>
      <c r="H384" s="50">
        <f t="shared" si="67"/>
        <v>1713600</v>
      </c>
      <c r="I384" s="50">
        <f t="shared" si="67"/>
        <v>0</v>
      </c>
      <c r="J384" s="50">
        <f t="shared" si="67"/>
        <v>0</v>
      </c>
      <c r="K384" s="50">
        <f t="shared" si="67"/>
        <v>0</v>
      </c>
      <c r="L384" s="50">
        <f t="shared" si="67"/>
        <v>0</v>
      </c>
      <c r="M384" s="50">
        <f t="shared" si="67"/>
        <v>0</v>
      </c>
      <c r="N384" s="50">
        <f t="shared" si="67"/>
        <v>0</v>
      </c>
      <c r="O384" s="50">
        <f t="shared" si="67"/>
        <v>0</v>
      </c>
      <c r="P384" s="50">
        <f t="shared" si="67"/>
        <v>0</v>
      </c>
      <c r="Q384" s="50">
        <f t="shared" si="67"/>
        <v>0</v>
      </c>
      <c r="R384" s="50">
        <f t="shared" si="67"/>
        <v>200000</v>
      </c>
      <c r="S384" s="16">
        <f>C384</f>
        <v>1913600</v>
      </c>
    </row>
    <row r="385" spans="1:19" ht="21.95" customHeight="1">
      <c r="A385" s="23" t="s">
        <v>1002</v>
      </c>
      <c r="B385" s="28" t="s">
        <v>39</v>
      </c>
      <c r="C385" s="1">
        <f>SUM(D385,F385,H385,J385,L385,N385,O385,P385,Q385,R385)</f>
        <v>1913600</v>
      </c>
      <c r="D385" s="25">
        <v>0</v>
      </c>
      <c r="E385" s="44">
        <v>0</v>
      </c>
      <c r="F385" s="25">
        <v>0</v>
      </c>
      <c r="G385" s="25">
        <v>357</v>
      </c>
      <c r="H385" s="27">
        <v>1713600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200000</v>
      </c>
    </row>
    <row r="386" spans="1:19" ht="45" customHeight="1">
      <c r="A386" s="57" t="s">
        <v>86</v>
      </c>
      <c r="B386" s="57"/>
      <c r="C386" s="50">
        <f>SUM(C387:C390)</f>
        <v>8515013.1999999993</v>
      </c>
      <c r="D386" s="50">
        <f t="shared" ref="D386:R386" si="68">SUM(D387:D390)</f>
        <v>672013.2</v>
      </c>
      <c r="E386" s="51">
        <f t="shared" si="68"/>
        <v>0</v>
      </c>
      <c r="F386" s="50">
        <f t="shared" si="68"/>
        <v>0</v>
      </c>
      <c r="G386" s="50">
        <f t="shared" si="68"/>
        <v>1310</v>
      </c>
      <c r="H386" s="50">
        <f t="shared" si="68"/>
        <v>6943000</v>
      </c>
      <c r="I386" s="50">
        <f t="shared" si="68"/>
        <v>0</v>
      </c>
      <c r="J386" s="50">
        <f t="shared" si="68"/>
        <v>0</v>
      </c>
      <c r="K386" s="50">
        <f t="shared" si="68"/>
        <v>0</v>
      </c>
      <c r="L386" s="50">
        <f t="shared" si="68"/>
        <v>0</v>
      </c>
      <c r="M386" s="50">
        <f t="shared" si="68"/>
        <v>0</v>
      </c>
      <c r="N386" s="50">
        <f t="shared" si="68"/>
        <v>0</v>
      </c>
      <c r="O386" s="50">
        <f t="shared" si="68"/>
        <v>0</v>
      </c>
      <c r="P386" s="50">
        <f t="shared" si="68"/>
        <v>0</v>
      </c>
      <c r="Q386" s="50">
        <f t="shared" si="68"/>
        <v>0</v>
      </c>
      <c r="R386" s="50">
        <f t="shared" si="68"/>
        <v>900000</v>
      </c>
    </row>
    <row r="387" spans="1:19" ht="21.95" customHeight="1">
      <c r="A387" s="21" t="s">
        <v>1003</v>
      </c>
      <c r="B387" s="28" t="s">
        <v>1366</v>
      </c>
      <c r="C387" s="1">
        <f>SUM(D387,F387,H387,J387,L387,N387,O387,P387,Q387,R387)</f>
        <v>300000</v>
      </c>
      <c r="D387" s="3">
        <v>0</v>
      </c>
      <c r="E387" s="8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300000</v>
      </c>
    </row>
    <row r="388" spans="1:19" ht="21.95" customHeight="1">
      <c r="A388" s="21" t="s">
        <v>1004</v>
      </c>
      <c r="B388" s="28" t="s">
        <v>84</v>
      </c>
      <c r="C388" s="1">
        <f>SUM(D388,F388,H388,J388,L388,N388,O388,P388,Q388,R388)</f>
        <v>872013.2</v>
      </c>
      <c r="D388" s="25">
        <v>672013.2</v>
      </c>
      <c r="E388" s="44">
        <v>0</v>
      </c>
      <c r="F388" s="25">
        <v>0</v>
      </c>
      <c r="G388" s="25">
        <v>0</v>
      </c>
      <c r="H388" s="27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3">
        <v>0</v>
      </c>
      <c r="R388" s="25">
        <v>200000</v>
      </c>
    </row>
    <row r="389" spans="1:19" ht="21.95" customHeight="1">
      <c r="A389" s="21" t="s">
        <v>1005</v>
      </c>
      <c r="B389" s="28" t="s">
        <v>1367</v>
      </c>
      <c r="C389" s="1">
        <f>SUM(D389,F389,H389,J389,L389,N389,O389,P389,Q389,R389)</f>
        <v>4599000</v>
      </c>
      <c r="D389" s="25">
        <v>0</v>
      </c>
      <c r="E389" s="44">
        <v>0</v>
      </c>
      <c r="F389" s="25">
        <v>0</v>
      </c>
      <c r="G389" s="25">
        <v>830</v>
      </c>
      <c r="H389" s="27">
        <v>4399000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3">
        <v>0</v>
      </c>
      <c r="R389" s="25">
        <v>200000</v>
      </c>
    </row>
    <row r="390" spans="1:19" ht="21.95" customHeight="1">
      <c r="A390" s="21" t="s">
        <v>1006</v>
      </c>
      <c r="B390" s="28" t="s">
        <v>1368</v>
      </c>
      <c r="C390" s="1">
        <f>SUM(D390,F390,H390,J390,L390,N390,O390,P390,Q390,R390)</f>
        <v>2744000</v>
      </c>
      <c r="D390" s="25">
        <v>0</v>
      </c>
      <c r="E390" s="44">
        <v>0</v>
      </c>
      <c r="F390" s="25">
        <v>0</v>
      </c>
      <c r="G390" s="25">
        <v>480</v>
      </c>
      <c r="H390" s="27">
        <v>2544000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3">
        <v>0</v>
      </c>
      <c r="R390" s="25">
        <v>200000</v>
      </c>
    </row>
    <row r="391" spans="1:19" ht="45" customHeight="1">
      <c r="A391" s="57" t="s">
        <v>87</v>
      </c>
      <c r="B391" s="57"/>
      <c r="C391" s="50">
        <f>SUM(C392)</f>
        <v>1122502.7</v>
      </c>
      <c r="D391" s="50">
        <f t="shared" ref="D391:R391" si="69">SUM(D392)</f>
        <v>922502.7</v>
      </c>
      <c r="E391" s="51">
        <f t="shared" si="69"/>
        <v>0</v>
      </c>
      <c r="F391" s="50">
        <f t="shared" si="69"/>
        <v>0</v>
      </c>
      <c r="G391" s="50">
        <f t="shared" si="69"/>
        <v>0</v>
      </c>
      <c r="H391" s="50">
        <f t="shared" si="69"/>
        <v>0</v>
      </c>
      <c r="I391" s="50">
        <f t="shared" si="69"/>
        <v>0</v>
      </c>
      <c r="J391" s="50">
        <f t="shared" si="69"/>
        <v>0</v>
      </c>
      <c r="K391" s="50">
        <f t="shared" si="69"/>
        <v>0</v>
      </c>
      <c r="L391" s="50">
        <f t="shared" si="69"/>
        <v>0</v>
      </c>
      <c r="M391" s="50">
        <f t="shared" si="69"/>
        <v>0</v>
      </c>
      <c r="N391" s="50">
        <f t="shared" si="69"/>
        <v>0</v>
      </c>
      <c r="O391" s="50">
        <f t="shared" si="69"/>
        <v>0</v>
      </c>
      <c r="P391" s="50">
        <f t="shared" si="69"/>
        <v>0</v>
      </c>
      <c r="Q391" s="50">
        <f t="shared" si="69"/>
        <v>0</v>
      </c>
      <c r="R391" s="50">
        <f t="shared" si="69"/>
        <v>200000</v>
      </c>
    </row>
    <row r="392" spans="1:19" ht="21.95" customHeight="1">
      <c r="A392" s="21" t="s">
        <v>1007</v>
      </c>
      <c r="B392" s="28" t="s">
        <v>19</v>
      </c>
      <c r="C392" s="1">
        <f>SUM(D392,F392,H392,J392,L392,N392,O392,P392,Q392,R392)</f>
        <v>1122502.7</v>
      </c>
      <c r="D392" s="25">
        <v>922502.7</v>
      </c>
      <c r="E392" s="44">
        <v>0</v>
      </c>
      <c r="F392" s="25">
        <v>0</v>
      </c>
      <c r="G392" s="3">
        <v>0</v>
      </c>
      <c r="H392" s="3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200000</v>
      </c>
    </row>
    <row r="393" spans="1:19" ht="45" customHeight="1">
      <c r="A393" s="57" t="s">
        <v>3</v>
      </c>
      <c r="B393" s="57"/>
      <c r="C393" s="50">
        <f>SUM(C394:C396)</f>
        <v>11353482</v>
      </c>
      <c r="D393" s="50">
        <f t="shared" ref="D393:R393" si="70">SUM(D394:D396)</f>
        <v>1959312</v>
      </c>
      <c r="E393" s="51">
        <f t="shared" si="70"/>
        <v>0</v>
      </c>
      <c r="F393" s="50">
        <f t="shared" si="70"/>
        <v>0</v>
      </c>
      <c r="G393" s="50">
        <f t="shared" si="70"/>
        <v>1334.8</v>
      </c>
      <c r="H393" s="50">
        <f t="shared" si="70"/>
        <v>7074440</v>
      </c>
      <c r="I393" s="50">
        <f t="shared" si="70"/>
        <v>0</v>
      </c>
      <c r="J393" s="50">
        <f t="shared" si="70"/>
        <v>0</v>
      </c>
      <c r="K393" s="50">
        <f t="shared" si="70"/>
        <v>626</v>
      </c>
      <c r="L393" s="50">
        <f t="shared" si="70"/>
        <v>1630730</v>
      </c>
      <c r="M393" s="50">
        <f t="shared" si="70"/>
        <v>90</v>
      </c>
      <c r="N393" s="50">
        <f t="shared" si="70"/>
        <v>189000</v>
      </c>
      <c r="O393" s="50">
        <f t="shared" si="70"/>
        <v>0</v>
      </c>
      <c r="P393" s="50">
        <f t="shared" si="70"/>
        <v>0</v>
      </c>
      <c r="Q393" s="50">
        <f t="shared" si="70"/>
        <v>0</v>
      </c>
      <c r="R393" s="50">
        <f t="shared" si="70"/>
        <v>500000</v>
      </c>
    </row>
    <row r="394" spans="1:19" ht="21.95" customHeight="1">
      <c r="A394" s="23" t="s">
        <v>1008</v>
      </c>
      <c r="B394" s="28" t="s">
        <v>90</v>
      </c>
      <c r="C394" s="1">
        <f>SUM(D394,F394,H394,J394,L394,N394,O394,P394,Q394,R394)</f>
        <v>6963642</v>
      </c>
      <c r="D394" s="25">
        <v>1959312</v>
      </c>
      <c r="E394" s="44">
        <v>0</v>
      </c>
      <c r="F394" s="25">
        <v>0</v>
      </c>
      <c r="G394" s="3">
        <v>582</v>
      </c>
      <c r="H394" s="3">
        <v>3084600</v>
      </c>
      <c r="I394" s="25">
        <v>0</v>
      </c>
      <c r="J394" s="25">
        <v>0</v>
      </c>
      <c r="K394" s="25">
        <v>626</v>
      </c>
      <c r="L394" s="25">
        <v>1630730</v>
      </c>
      <c r="M394" s="3">
        <v>90</v>
      </c>
      <c r="N394" s="3">
        <v>189000</v>
      </c>
      <c r="O394" s="25">
        <v>0</v>
      </c>
      <c r="P394" s="25">
        <v>0</v>
      </c>
      <c r="Q394" s="25">
        <v>0</v>
      </c>
      <c r="R394" s="25">
        <v>100000</v>
      </c>
    </row>
    <row r="395" spans="1:19" ht="21.95" customHeight="1">
      <c r="A395" s="23" t="s">
        <v>1009</v>
      </c>
      <c r="B395" s="28" t="s">
        <v>92</v>
      </c>
      <c r="C395" s="1">
        <f>SUM(D395,F395,H395,J395,L395,N395,O395,P395,Q395,R395)</f>
        <v>2194920</v>
      </c>
      <c r="D395" s="25">
        <v>0</v>
      </c>
      <c r="E395" s="44">
        <v>0</v>
      </c>
      <c r="F395" s="25">
        <v>0</v>
      </c>
      <c r="G395" s="3">
        <v>376.4</v>
      </c>
      <c r="H395" s="3">
        <v>1994920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3">
        <v>200000</v>
      </c>
    </row>
    <row r="396" spans="1:19" ht="21.95" customHeight="1">
      <c r="A396" s="23" t="s">
        <v>1010</v>
      </c>
      <c r="B396" s="28" t="s">
        <v>93</v>
      </c>
      <c r="C396" s="1">
        <f>SUM(D396,F396,H396,J396,L396,N396,O396,P396,Q396,R396)</f>
        <v>2194920</v>
      </c>
      <c r="D396" s="25">
        <v>0</v>
      </c>
      <c r="E396" s="44">
        <v>0</v>
      </c>
      <c r="F396" s="25">
        <v>0</v>
      </c>
      <c r="G396" s="3">
        <v>376.4</v>
      </c>
      <c r="H396" s="3">
        <v>1994920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3">
        <v>200000</v>
      </c>
    </row>
    <row r="397" spans="1:19" ht="45" customHeight="1">
      <c r="A397" s="57" t="s">
        <v>94</v>
      </c>
      <c r="B397" s="57"/>
      <c r="C397" s="50">
        <f>SUM(C398)</f>
        <v>1888572.44</v>
      </c>
      <c r="D397" s="50">
        <f t="shared" ref="D397:R397" si="71">SUM(D398)</f>
        <v>932259.24</v>
      </c>
      <c r="E397" s="51">
        <f t="shared" si="71"/>
        <v>0</v>
      </c>
      <c r="F397" s="50">
        <f t="shared" si="71"/>
        <v>0</v>
      </c>
      <c r="G397" s="50">
        <f t="shared" si="71"/>
        <v>0</v>
      </c>
      <c r="H397" s="50">
        <f t="shared" si="71"/>
        <v>0</v>
      </c>
      <c r="I397" s="50">
        <f t="shared" si="71"/>
        <v>0</v>
      </c>
      <c r="J397" s="50">
        <f t="shared" si="71"/>
        <v>0</v>
      </c>
      <c r="K397" s="50">
        <f t="shared" si="71"/>
        <v>225.84</v>
      </c>
      <c r="L397" s="50">
        <f t="shared" si="71"/>
        <v>588313.19999999995</v>
      </c>
      <c r="M397" s="50">
        <f t="shared" si="71"/>
        <v>80</v>
      </c>
      <c r="N397" s="50">
        <f t="shared" si="71"/>
        <v>168000</v>
      </c>
      <c r="O397" s="50">
        <f t="shared" si="71"/>
        <v>0</v>
      </c>
      <c r="P397" s="50">
        <f t="shared" si="71"/>
        <v>0</v>
      </c>
      <c r="Q397" s="50">
        <f t="shared" si="71"/>
        <v>0</v>
      </c>
      <c r="R397" s="50">
        <f t="shared" si="71"/>
        <v>200000</v>
      </c>
      <c r="S397" s="16">
        <f>C397+C805</f>
        <v>4275772.4399999995</v>
      </c>
    </row>
    <row r="398" spans="1:19" ht="21.95" customHeight="1">
      <c r="A398" s="21" t="s">
        <v>1011</v>
      </c>
      <c r="B398" s="30" t="s">
        <v>97</v>
      </c>
      <c r="C398" s="1">
        <f>SUM(D398,F398,H398,J398,L398,N398,O398,P398,Q398,R398)</f>
        <v>1888572.44</v>
      </c>
      <c r="D398" s="3">
        <v>932259.24</v>
      </c>
      <c r="E398" s="8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225.84</v>
      </c>
      <c r="L398" s="3">
        <v>588313.19999999995</v>
      </c>
      <c r="M398" s="3">
        <v>80</v>
      </c>
      <c r="N398" s="3">
        <v>168000</v>
      </c>
      <c r="O398" s="3">
        <v>0</v>
      </c>
      <c r="P398" s="3">
        <v>0</v>
      </c>
      <c r="Q398" s="3">
        <v>0</v>
      </c>
      <c r="R398" s="3">
        <v>200000</v>
      </c>
      <c r="S398" s="16"/>
    </row>
    <row r="399" spans="1:19" ht="45" customHeight="1">
      <c r="A399" s="57" t="s">
        <v>873</v>
      </c>
      <c r="B399" s="57"/>
      <c r="C399" s="50">
        <f>SUM(C400:C401)</f>
        <v>5637643.5</v>
      </c>
      <c r="D399" s="50">
        <f t="shared" ref="D399:R399" si="72">SUM(D400:D401)</f>
        <v>0</v>
      </c>
      <c r="E399" s="51">
        <f t="shared" si="72"/>
        <v>0</v>
      </c>
      <c r="F399" s="50">
        <f t="shared" si="72"/>
        <v>0</v>
      </c>
      <c r="G399" s="50">
        <f t="shared" si="72"/>
        <v>1064.5</v>
      </c>
      <c r="H399" s="50">
        <f t="shared" si="72"/>
        <v>3193500</v>
      </c>
      <c r="I399" s="50">
        <f t="shared" si="72"/>
        <v>0</v>
      </c>
      <c r="J399" s="50">
        <f t="shared" si="72"/>
        <v>0</v>
      </c>
      <c r="K399" s="50">
        <f t="shared" si="72"/>
        <v>784.7</v>
      </c>
      <c r="L399" s="50">
        <f t="shared" si="72"/>
        <v>2044143.5</v>
      </c>
      <c r="M399" s="50">
        <f t="shared" si="72"/>
        <v>0</v>
      </c>
      <c r="N399" s="50">
        <f t="shared" si="72"/>
        <v>0</v>
      </c>
      <c r="O399" s="50">
        <f t="shared" si="72"/>
        <v>0</v>
      </c>
      <c r="P399" s="50">
        <f t="shared" si="72"/>
        <v>0</v>
      </c>
      <c r="Q399" s="50">
        <f t="shared" si="72"/>
        <v>0</v>
      </c>
      <c r="R399" s="50">
        <f t="shared" si="72"/>
        <v>400000</v>
      </c>
    </row>
    <row r="400" spans="1:19" ht="21.95" customHeight="1">
      <c r="A400" s="23" t="s">
        <v>1824</v>
      </c>
      <c r="B400" s="28" t="s">
        <v>102</v>
      </c>
      <c r="C400" s="1">
        <f>SUM(D400,F400,H400,J400,L400,N400,O400,P400,Q400,R400)</f>
        <v>2315300</v>
      </c>
      <c r="D400" s="25">
        <v>0</v>
      </c>
      <c r="E400" s="44">
        <v>0</v>
      </c>
      <c r="F400" s="25">
        <v>0</v>
      </c>
      <c r="G400" s="25">
        <v>705.1</v>
      </c>
      <c r="H400" s="25">
        <v>2115300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200000</v>
      </c>
    </row>
    <row r="401" spans="1:255" ht="21.95" customHeight="1">
      <c r="A401" s="21" t="s">
        <v>1012</v>
      </c>
      <c r="B401" s="28" t="s">
        <v>103</v>
      </c>
      <c r="C401" s="1">
        <f>SUM(D401,F401,H401,J401,L401,N401,O401,P401,Q401,R401)</f>
        <v>3322343.5</v>
      </c>
      <c r="D401" s="3">
        <v>0</v>
      </c>
      <c r="E401" s="8">
        <v>0</v>
      </c>
      <c r="F401" s="3">
        <v>0</v>
      </c>
      <c r="G401" s="3">
        <v>359.4</v>
      </c>
      <c r="H401" s="3">
        <v>1078200</v>
      </c>
      <c r="I401" s="3">
        <v>0</v>
      </c>
      <c r="J401" s="3">
        <v>0</v>
      </c>
      <c r="K401" s="3">
        <v>784.7</v>
      </c>
      <c r="L401" s="3">
        <v>2044143.5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200000</v>
      </c>
      <c r="S401" s="4"/>
      <c r="IU401" s="16"/>
    </row>
    <row r="402" spans="1:255" ht="45" customHeight="1">
      <c r="A402" s="57" t="s">
        <v>105</v>
      </c>
      <c r="B402" s="57"/>
      <c r="C402" s="50">
        <f>SUM(C403)</f>
        <v>2562260</v>
      </c>
      <c r="D402" s="50">
        <f t="shared" ref="D402:R402" si="73">SUM(D403)</f>
        <v>922260</v>
      </c>
      <c r="E402" s="51">
        <f t="shared" si="73"/>
        <v>0</v>
      </c>
      <c r="F402" s="50">
        <f t="shared" si="73"/>
        <v>0</v>
      </c>
      <c r="G402" s="50">
        <f t="shared" si="73"/>
        <v>300</v>
      </c>
      <c r="H402" s="50">
        <f t="shared" si="73"/>
        <v>1440000</v>
      </c>
      <c r="I402" s="50">
        <f t="shared" si="73"/>
        <v>0</v>
      </c>
      <c r="J402" s="50">
        <f t="shared" si="73"/>
        <v>0</v>
      </c>
      <c r="K402" s="50">
        <f t="shared" si="73"/>
        <v>0</v>
      </c>
      <c r="L402" s="50">
        <f t="shared" si="73"/>
        <v>0</v>
      </c>
      <c r="M402" s="50">
        <f t="shared" si="73"/>
        <v>0</v>
      </c>
      <c r="N402" s="50">
        <f t="shared" si="73"/>
        <v>0</v>
      </c>
      <c r="O402" s="50">
        <f t="shared" si="73"/>
        <v>0</v>
      </c>
      <c r="P402" s="50">
        <f t="shared" si="73"/>
        <v>0</v>
      </c>
      <c r="Q402" s="50">
        <f t="shared" si="73"/>
        <v>0</v>
      </c>
      <c r="R402" s="50">
        <f t="shared" si="73"/>
        <v>200000</v>
      </c>
      <c r="S402" s="16">
        <f>C402</f>
        <v>2562260</v>
      </c>
    </row>
    <row r="403" spans="1:255" ht="21.95" customHeight="1">
      <c r="A403" s="23" t="s">
        <v>1013</v>
      </c>
      <c r="B403" s="30" t="s">
        <v>104</v>
      </c>
      <c r="C403" s="1">
        <f>SUM(D403,F403,H403,J403,L403,N403,O403,P403,Q403,R403)</f>
        <v>2562260</v>
      </c>
      <c r="D403" s="25">
        <v>922260</v>
      </c>
      <c r="E403" s="44">
        <v>0</v>
      </c>
      <c r="F403" s="25">
        <v>0</v>
      </c>
      <c r="G403" s="3">
        <v>300</v>
      </c>
      <c r="H403" s="3">
        <v>1440000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200000</v>
      </c>
    </row>
    <row r="404" spans="1:255" ht="45" customHeight="1">
      <c r="A404" s="57" t="s">
        <v>106</v>
      </c>
      <c r="B404" s="57"/>
      <c r="C404" s="50">
        <f>SUM(C405:C407)</f>
        <v>14143360</v>
      </c>
      <c r="D404" s="50">
        <f t="shared" ref="D404:R404" si="74">SUM(D405:D407)</f>
        <v>0</v>
      </c>
      <c r="E404" s="51">
        <f t="shared" si="74"/>
        <v>5</v>
      </c>
      <c r="F404" s="50">
        <f t="shared" si="74"/>
        <v>11500000</v>
      </c>
      <c r="G404" s="50">
        <f t="shared" si="74"/>
        <v>619.20000000000005</v>
      </c>
      <c r="H404" s="50">
        <f t="shared" si="74"/>
        <v>2043360</v>
      </c>
      <c r="I404" s="50">
        <f t="shared" si="74"/>
        <v>0</v>
      </c>
      <c r="J404" s="50">
        <f t="shared" si="74"/>
        <v>0</v>
      </c>
      <c r="K404" s="50">
        <f t="shared" si="74"/>
        <v>0</v>
      </c>
      <c r="L404" s="50">
        <f t="shared" si="74"/>
        <v>0</v>
      </c>
      <c r="M404" s="50">
        <f t="shared" si="74"/>
        <v>0</v>
      </c>
      <c r="N404" s="50">
        <f t="shared" si="74"/>
        <v>0</v>
      </c>
      <c r="O404" s="50">
        <f t="shared" si="74"/>
        <v>0</v>
      </c>
      <c r="P404" s="50">
        <f t="shared" si="74"/>
        <v>0</v>
      </c>
      <c r="Q404" s="50">
        <f t="shared" si="74"/>
        <v>0</v>
      </c>
      <c r="R404" s="50">
        <f t="shared" si="74"/>
        <v>600000</v>
      </c>
    </row>
    <row r="405" spans="1:255" s="17" customFormat="1" ht="21.95" customHeight="1">
      <c r="A405" s="23" t="s">
        <v>1014</v>
      </c>
      <c r="B405" s="28" t="s">
        <v>107</v>
      </c>
      <c r="C405" s="1">
        <f>SUM(D405,F405,H405,J405,L405,N405,O405,P405,Q405,R405)</f>
        <v>2243360</v>
      </c>
      <c r="D405" s="25">
        <v>0</v>
      </c>
      <c r="E405" s="44">
        <v>0</v>
      </c>
      <c r="F405" s="25">
        <v>0</v>
      </c>
      <c r="G405" s="3">
        <v>619.20000000000005</v>
      </c>
      <c r="H405" s="3">
        <v>2043360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200000</v>
      </c>
    </row>
    <row r="406" spans="1:255" s="15" customFormat="1" ht="21.95" customHeight="1">
      <c r="A406" s="23" t="s">
        <v>1015</v>
      </c>
      <c r="B406" s="28" t="s">
        <v>111</v>
      </c>
      <c r="C406" s="1">
        <f>SUM(D406,F406,H406,J406,L406,N406,O406,P406,Q406,R406)</f>
        <v>4800000</v>
      </c>
      <c r="D406" s="3">
        <v>0</v>
      </c>
      <c r="E406" s="8">
        <v>2</v>
      </c>
      <c r="F406" s="3">
        <v>4600000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200000</v>
      </c>
    </row>
    <row r="407" spans="1:255" ht="21.95" customHeight="1">
      <c r="A407" s="23" t="s">
        <v>1016</v>
      </c>
      <c r="B407" s="28" t="s">
        <v>113</v>
      </c>
      <c r="C407" s="1">
        <f>SUM(D407,F407,H407,J407,L407,N407,O407,P407,Q407,R407)</f>
        <v>7100000</v>
      </c>
      <c r="D407" s="25">
        <v>0</v>
      </c>
      <c r="E407" s="44">
        <v>3</v>
      </c>
      <c r="F407" s="25">
        <v>6900000</v>
      </c>
      <c r="G407" s="3">
        <v>0</v>
      </c>
      <c r="H407" s="3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200000</v>
      </c>
    </row>
    <row r="408" spans="1:255" ht="45" customHeight="1">
      <c r="A408" s="57" t="s">
        <v>115</v>
      </c>
      <c r="B408" s="57"/>
      <c r="C408" s="50">
        <f>SUM(C409:C413)</f>
        <v>13847200</v>
      </c>
      <c r="D408" s="50">
        <f t="shared" ref="D408:R408" si="75">SUM(D409:D413)</f>
        <v>0</v>
      </c>
      <c r="E408" s="51">
        <f t="shared" si="75"/>
        <v>0</v>
      </c>
      <c r="F408" s="50">
        <f t="shared" si="75"/>
        <v>0</v>
      </c>
      <c r="G408" s="50">
        <f t="shared" si="75"/>
        <v>2424</v>
      </c>
      <c r="H408" s="50">
        <f t="shared" si="75"/>
        <v>12847200</v>
      </c>
      <c r="I408" s="50">
        <f t="shared" si="75"/>
        <v>0</v>
      </c>
      <c r="J408" s="50">
        <f t="shared" si="75"/>
        <v>0</v>
      </c>
      <c r="K408" s="50">
        <f t="shared" si="75"/>
        <v>0</v>
      </c>
      <c r="L408" s="50">
        <f t="shared" si="75"/>
        <v>0</v>
      </c>
      <c r="M408" s="50">
        <f t="shared" si="75"/>
        <v>0</v>
      </c>
      <c r="N408" s="50">
        <f t="shared" si="75"/>
        <v>0</v>
      </c>
      <c r="O408" s="50">
        <f t="shared" si="75"/>
        <v>0</v>
      </c>
      <c r="P408" s="50">
        <f t="shared" si="75"/>
        <v>0</v>
      </c>
      <c r="Q408" s="50">
        <f t="shared" si="75"/>
        <v>0</v>
      </c>
      <c r="R408" s="50">
        <f t="shared" si="75"/>
        <v>1000000</v>
      </c>
    </row>
    <row r="409" spans="1:255" s="12" customFormat="1" ht="21.95" customHeight="1">
      <c r="A409" s="23" t="s">
        <v>1017</v>
      </c>
      <c r="B409" s="28" t="s">
        <v>116</v>
      </c>
      <c r="C409" s="1">
        <f>SUM(D409,F409,H409,J409,L409,N409,O409,P409,Q409,R409)</f>
        <v>2659200</v>
      </c>
      <c r="D409" s="25">
        <v>0</v>
      </c>
      <c r="E409" s="44">
        <v>0</v>
      </c>
      <c r="F409" s="25">
        <v>0</v>
      </c>
      <c r="G409" s="3">
        <v>464</v>
      </c>
      <c r="H409" s="3">
        <v>2459200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200000</v>
      </c>
    </row>
    <row r="410" spans="1:255" ht="21.95" customHeight="1">
      <c r="A410" s="23" t="s">
        <v>1018</v>
      </c>
      <c r="B410" s="28" t="s">
        <v>118</v>
      </c>
      <c r="C410" s="1">
        <f>SUM(D410,F410,H410,J410,L410,N410,O410,P410,Q410,R410)</f>
        <v>2574400</v>
      </c>
      <c r="D410" s="25">
        <v>0</v>
      </c>
      <c r="E410" s="44">
        <v>0</v>
      </c>
      <c r="F410" s="25">
        <v>0</v>
      </c>
      <c r="G410" s="3">
        <v>448</v>
      </c>
      <c r="H410" s="3">
        <v>2374400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200000</v>
      </c>
    </row>
    <row r="411" spans="1:255" ht="21.95" customHeight="1">
      <c r="A411" s="23" t="s">
        <v>1019</v>
      </c>
      <c r="B411" s="28" t="s">
        <v>126</v>
      </c>
      <c r="C411" s="1">
        <f>SUM(D411,F411,H411,J411,L411,N411,O411,P411,Q411,R411)</f>
        <v>2574400</v>
      </c>
      <c r="D411" s="25">
        <v>0</v>
      </c>
      <c r="E411" s="44">
        <v>0</v>
      </c>
      <c r="F411" s="25">
        <v>0</v>
      </c>
      <c r="G411" s="3">
        <v>448</v>
      </c>
      <c r="H411" s="3">
        <v>2374400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200000</v>
      </c>
    </row>
    <row r="412" spans="1:255" ht="21.95" customHeight="1">
      <c r="A412" s="23" t="s">
        <v>1020</v>
      </c>
      <c r="B412" s="28" t="s">
        <v>127</v>
      </c>
      <c r="C412" s="1">
        <f>SUM(D412,F412,H412,J412,L412,N412,O412,P412,Q412,R412)</f>
        <v>3279300</v>
      </c>
      <c r="D412" s="25">
        <v>0</v>
      </c>
      <c r="E412" s="44">
        <v>0</v>
      </c>
      <c r="F412" s="25">
        <v>0</v>
      </c>
      <c r="G412" s="3">
        <v>581</v>
      </c>
      <c r="H412" s="3">
        <v>3079300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200000</v>
      </c>
    </row>
    <row r="413" spans="1:255" ht="21.95" customHeight="1">
      <c r="A413" s="23" t="s">
        <v>1021</v>
      </c>
      <c r="B413" s="28" t="s">
        <v>128</v>
      </c>
      <c r="C413" s="1">
        <f>SUM(D413,F413,H413,J413,L413,N413,O413,P413,Q413,R413)</f>
        <v>2759900</v>
      </c>
      <c r="D413" s="25">
        <v>0</v>
      </c>
      <c r="E413" s="44">
        <v>0</v>
      </c>
      <c r="F413" s="25">
        <v>0</v>
      </c>
      <c r="G413" s="3">
        <v>483</v>
      </c>
      <c r="H413" s="3">
        <v>2559900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200000</v>
      </c>
    </row>
    <row r="414" spans="1:255" ht="45" customHeight="1">
      <c r="A414" s="57" t="s">
        <v>129</v>
      </c>
      <c r="B414" s="57"/>
      <c r="C414" s="50">
        <f>SUM(C415)</f>
        <v>1525000</v>
      </c>
      <c r="D414" s="50">
        <f t="shared" ref="D414:R414" si="76">SUM(D415)</f>
        <v>0</v>
      </c>
      <c r="E414" s="51">
        <f t="shared" si="76"/>
        <v>0</v>
      </c>
      <c r="F414" s="50">
        <f t="shared" si="76"/>
        <v>0</v>
      </c>
      <c r="G414" s="50">
        <f t="shared" si="76"/>
        <v>250</v>
      </c>
      <c r="H414" s="50">
        <f t="shared" si="76"/>
        <v>1325000</v>
      </c>
      <c r="I414" s="50">
        <f t="shared" si="76"/>
        <v>0</v>
      </c>
      <c r="J414" s="50">
        <f t="shared" si="76"/>
        <v>0</v>
      </c>
      <c r="K414" s="50">
        <f t="shared" si="76"/>
        <v>0</v>
      </c>
      <c r="L414" s="50">
        <f t="shared" si="76"/>
        <v>0</v>
      </c>
      <c r="M414" s="50">
        <f t="shared" si="76"/>
        <v>0</v>
      </c>
      <c r="N414" s="50">
        <f t="shared" si="76"/>
        <v>0</v>
      </c>
      <c r="O414" s="50">
        <f t="shared" si="76"/>
        <v>0</v>
      </c>
      <c r="P414" s="50">
        <f t="shared" si="76"/>
        <v>0</v>
      </c>
      <c r="Q414" s="50">
        <f t="shared" si="76"/>
        <v>0</v>
      </c>
      <c r="R414" s="50">
        <f t="shared" si="76"/>
        <v>200000</v>
      </c>
      <c r="S414" s="16">
        <f>C414+C823</f>
        <v>2954600</v>
      </c>
    </row>
    <row r="415" spans="1:255" ht="21.95" customHeight="1">
      <c r="A415" s="23" t="s">
        <v>1022</v>
      </c>
      <c r="B415" s="28" t="s">
        <v>131</v>
      </c>
      <c r="C415" s="1">
        <f>SUM(D415,F415,H415,J415,L415,N415,O415,P415,Q415,R415)</f>
        <v>1525000</v>
      </c>
      <c r="D415" s="25">
        <v>0</v>
      </c>
      <c r="E415" s="44">
        <v>0</v>
      </c>
      <c r="F415" s="25">
        <v>0</v>
      </c>
      <c r="G415" s="3">
        <v>250</v>
      </c>
      <c r="H415" s="3">
        <v>1325000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200000</v>
      </c>
    </row>
    <row r="416" spans="1:255" ht="45" customHeight="1">
      <c r="A416" s="57" t="s">
        <v>137</v>
      </c>
      <c r="B416" s="57"/>
      <c r="C416" s="50">
        <f>SUM(C417:C418)</f>
        <v>2925980</v>
      </c>
      <c r="D416" s="50">
        <f t="shared" ref="D416:R416" si="77">SUM(D417:D418)</f>
        <v>0</v>
      </c>
      <c r="E416" s="51">
        <f t="shared" si="77"/>
        <v>0</v>
      </c>
      <c r="F416" s="50">
        <f t="shared" si="77"/>
        <v>0</v>
      </c>
      <c r="G416" s="50">
        <f t="shared" si="77"/>
        <v>476.6</v>
      </c>
      <c r="H416" s="50">
        <f t="shared" si="77"/>
        <v>2525980</v>
      </c>
      <c r="I416" s="50">
        <f t="shared" si="77"/>
        <v>0</v>
      </c>
      <c r="J416" s="50">
        <f t="shared" si="77"/>
        <v>0</v>
      </c>
      <c r="K416" s="50">
        <f t="shared" si="77"/>
        <v>0</v>
      </c>
      <c r="L416" s="50">
        <f t="shared" si="77"/>
        <v>0</v>
      </c>
      <c r="M416" s="50">
        <f t="shared" si="77"/>
        <v>0</v>
      </c>
      <c r="N416" s="50">
        <f t="shared" si="77"/>
        <v>0</v>
      </c>
      <c r="O416" s="50">
        <f t="shared" si="77"/>
        <v>0</v>
      </c>
      <c r="P416" s="50">
        <f t="shared" si="77"/>
        <v>0</v>
      </c>
      <c r="Q416" s="50">
        <f t="shared" si="77"/>
        <v>0</v>
      </c>
      <c r="R416" s="50">
        <f t="shared" si="77"/>
        <v>400000</v>
      </c>
    </row>
    <row r="417" spans="1:19" ht="21.95" customHeight="1">
      <c r="A417" s="23" t="s">
        <v>1023</v>
      </c>
      <c r="B417" s="30" t="s">
        <v>134</v>
      </c>
      <c r="C417" s="1">
        <f>SUM(D417,F417,H417,J417,L417,N417,O417,P417,Q417,R417)</f>
        <v>877340</v>
      </c>
      <c r="D417" s="25">
        <v>0</v>
      </c>
      <c r="E417" s="44">
        <v>0</v>
      </c>
      <c r="F417" s="25">
        <v>0</v>
      </c>
      <c r="G417" s="25">
        <v>127.8</v>
      </c>
      <c r="H417" s="25">
        <v>677340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200000</v>
      </c>
    </row>
    <row r="418" spans="1:19" ht="21.95" customHeight="1">
      <c r="A418" s="21" t="s">
        <v>1024</v>
      </c>
      <c r="B418" s="30" t="s">
        <v>136</v>
      </c>
      <c r="C418" s="1">
        <f>SUM(D418,F418,H418,J418,L418,N418,O418,P418,Q418,R418)</f>
        <v>2048640</v>
      </c>
      <c r="D418" s="3">
        <v>0</v>
      </c>
      <c r="E418" s="8">
        <v>0</v>
      </c>
      <c r="F418" s="3">
        <v>0</v>
      </c>
      <c r="G418" s="3">
        <v>348.8</v>
      </c>
      <c r="H418" s="3">
        <v>1848640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200000</v>
      </c>
      <c r="S418" s="16"/>
    </row>
    <row r="419" spans="1:19" ht="45" customHeight="1">
      <c r="A419" s="57" t="s">
        <v>140</v>
      </c>
      <c r="B419" s="57"/>
      <c r="C419" s="50">
        <f>SUM(C420)</f>
        <v>2863422.5</v>
      </c>
      <c r="D419" s="50">
        <f t="shared" ref="D419:R419" si="78">SUM(D420)</f>
        <v>757224</v>
      </c>
      <c r="E419" s="51">
        <f t="shared" si="78"/>
        <v>0</v>
      </c>
      <c r="F419" s="50">
        <f t="shared" si="78"/>
        <v>0</v>
      </c>
      <c r="G419" s="50">
        <f t="shared" si="78"/>
        <v>282</v>
      </c>
      <c r="H419" s="50">
        <f t="shared" si="78"/>
        <v>1353600</v>
      </c>
      <c r="I419" s="50">
        <f t="shared" si="78"/>
        <v>0</v>
      </c>
      <c r="J419" s="50">
        <f t="shared" si="78"/>
        <v>0</v>
      </c>
      <c r="K419" s="50">
        <f t="shared" si="78"/>
        <v>155.69999999999999</v>
      </c>
      <c r="L419" s="50">
        <f t="shared" si="78"/>
        <v>405598.5</v>
      </c>
      <c r="M419" s="50">
        <f t="shared" si="78"/>
        <v>70</v>
      </c>
      <c r="N419" s="50">
        <f t="shared" si="78"/>
        <v>147000</v>
      </c>
      <c r="O419" s="50">
        <f t="shared" si="78"/>
        <v>0</v>
      </c>
      <c r="P419" s="50">
        <f t="shared" si="78"/>
        <v>0</v>
      </c>
      <c r="Q419" s="50">
        <f t="shared" si="78"/>
        <v>0</v>
      </c>
      <c r="R419" s="50">
        <f t="shared" si="78"/>
        <v>200000</v>
      </c>
      <c r="S419" s="16">
        <f>C419+C828</f>
        <v>4865422.5</v>
      </c>
    </row>
    <row r="420" spans="1:19" ht="21.95" customHeight="1">
      <c r="A420" s="21" t="s">
        <v>1025</v>
      </c>
      <c r="B420" s="28" t="s">
        <v>138</v>
      </c>
      <c r="C420" s="1">
        <f>SUM(D420,F420,H420,J420,L420,N420,O420,P420,Q420,R420)</f>
        <v>2863422.5</v>
      </c>
      <c r="D420" s="3">
        <v>757224</v>
      </c>
      <c r="E420" s="8">
        <v>0</v>
      </c>
      <c r="F420" s="3">
        <v>0</v>
      </c>
      <c r="G420" s="3">
        <v>282</v>
      </c>
      <c r="H420" s="3">
        <v>1353600</v>
      </c>
      <c r="I420" s="3">
        <v>0</v>
      </c>
      <c r="J420" s="3">
        <v>0</v>
      </c>
      <c r="K420" s="3">
        <v>155.69999999999999</v>
      </c>
      <c r="L420" s="3">
        <v>405598.5</v>
      </c>
      <c r="M420" s="3">
        <v>70</v>
      </c>
      <c r="N420" s="3">
        <v>147000</v>
      </c>
      <c r="O420" s="3">
        <v>0</v>
      </c>
      <c r="P420" s="3">
        <v>0</v>
      </c>
      <c r="Q420" s="3">
        <v>0</v>
      </c>
      <c r="R420" s="3">
        <v>200000</v>
      </c>
      <c r="S420" s="16"/>
    </row>
    <row r="421" spans="1:19" ht="45" customHeight="1">
      <c r="A421" s="57" t="s">
        <v>145</v>
      </c>
      <c r="B421" s="57"/>
      <c r="C421" s="50">
        <f>SUM(C422)</f>
        <v>5024378</v>
      </c>
      <c r="D421" s="50">
        <f t="shared" ref="D421:R421" si="79">SUM(D422)</f>
        <v>0</v>
      </c>
      <c r="E421" s="51">
        <f t="shared" si="79"/>
        <v>0</v>
      </c>
      <c r="F421" s="50">
        <f t="shared" si="79"/>
        <v>0</v>
      </c>
      <c r="G421" s="50">
        <f t="shared" si="79"/>
        <v>910.26</v>
      </c>
      <c r="H421" s="50">
        <f t="shared" si="79"/>
        <v>4824378</v>
      </c>
      <c r="I421" s="50">
        <f t="shared" si="79"/>
        <v>0</v>
      </c>
      <c r="J421" s="50">
        <f t="shared" si="79"/>
        <v>0</v>
      </c>
      <c r="K421" s="50">
        <f t="shared" si="79"/>
        <v>0</v>
      </c>
      <c r="L421" s="50">
        <f t="shared" si="79"/>
        <v>0</v>
      </c>
      <c r="M421" s="50">
        <f t="shared" si="79"/>
        <v>0</v>
      </c>
      <c r="N421" s="50">
        <f t="shared" si="79"/>
        <v>0</v>
      </c>
      <c r="O421" s="50">
        <f t="shared" si="79"/>
        <v>0</v>
      </c>
      <c r="P421" s="50">
        <f t="shared" si="79"/>
        <v>0</v>
      </c>
      <c r="Q421" s="50">
        <f t="shared" si="79"/>
        <v>0</v>
      </c>
      <c r="R421" s="50">
        <f t="shared" si="79"/>
        <v>200000</v>
      </c>
    </row>
    <row r="422" spans="1:19" ht="21.95" customHeight="1">
      <c r="A422" s="23" t="s">
        <v>1026</v>
      </c>
      <c r="B422" s="28" t="s">
        <v>141</v>
      </c>
      <c r="C422" s="1">
        <f>SUM(D422,F422,H422,J422,L422,N422,O422,P422,Q422,R422)</f>
        <v>5024378</v>
      </c>
      <c r="D422" s="25">
        <v>0</v>
      </c>
      <c r="E422" s="44">
        <v>0</v>
      </c>
      <c r="F422" s="25">
        <v>0</v>
      </c>
      <c r="G422" s="25">
        <v>910.26</v>
      </c>
      <c r="H422" s="25">
        <v>4824378</v>
      </c>
      <c r="I422" s="25">
        <v>0</v>
      </c>
      <c r="J422" s="25">
        <v>0</v>
      </c>
      <c r="K422" s="25">
        <v>0</v>
      </c>
      <c r="L422" s="3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200000</v>
      </c>
    </row>
    <row r="423" spans="1:19" ht="45" customHeight="1">
      <c r="A423" s="57" t="s">
        <v>146</v>
      </c>
      <c r="B423" s="57"/>
      <c r="C423" s="50">
        <f>SUM(C424:C425)</f>
        <v>5436590</v>
      </c>
      <c r="D423" s="50">
        <f t="shared" ref="D423:R423" si="80">SUM(D424:D425)</f>
        <v>0</v>
      </c>
      <c r="E423" s="51">
        <f t="shared" si="80"/>
        <v>0</v>
      </c>
      <c r="F423" s="50">
        <f t="shared" si="80"/>
        <v>0</v>
      </c>
      <c r="G423" s="50">
        <f t="shared" si="80"/>
        <v>950.3</v>
      </c>
      <c r="H423" s="50">
        <f t="shared" si="80"/>
        <v>5036590</v>
      </c>
      <c r="I423" s="50">
        <f t="shared" si="80"/>
        <v>0</v>
      </c>
      <c r="J423" s="50">
        <f t="shared" si="80"/>
        <v>0</v>
      </c>
      <c r="K423" s="50">
        <f t="shared" si="80"/>
        <v>0</v>
      </c>
      <c r="L423" s="50">
        <f t="shared" si="80"/>
        <v>0</v>
      </c>
      <c r="M423" s="50">
        <f t="shared" si="80"/>
        <v>0</v>
      </c>
      <c r="N423" s="50">
        <f t="shared" si="80"/>
        <v>0</v>
      </c>
      <c r="O423" s="50">
        <f t="shared" si="80"/>
        <v>0</v>
      </c>
      <c r="P423" s="50">
        <f t="shared" si="80"/>
        <v>0</v>
      </c>
      <c r="Q423" s="50">
        <f t="shared" si="80"/>
        <v>0</v>
      </c>
      <c r="R423" s="50">
        <f t="shared" si="80"/>
        <v>400000</v>
      </c>
      <c r="S423" s="16">
        <f>C423</f>
        <v>5436590</v>
      </c>
    </row>
    <row r="424" spans="1:19" ht="21.95" customHeight="1">
      <c r="A424" s="23" t="s">
        <v>1027</v>
      </c>
      <c r="B424" s="28" t="s">
        <v>142</v>
      </c>
      <c r="C424" s="1">
        <f>SUM(D424,F424,H424,J424,L424,N424,O424,P424,Q424,R424)</f>
        <v>3150987</v>
      </c>
      <c r="D424" s="25">
        <v>0</v>
      </c>
      <c r="E424" s="44">
        <v>0</v>
      </c>
      <c r="F424" s="25">
        <v>0</v>
      </c>
      <c r="G424" s="25">
        <v>556.79</v>
      </c>
      <c r="H424" s="25">
        <v>2950987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200000</v>
      </c>
    </row>
    <row r="425" spans="1:19" ht="21.95" customHeight="1">
      <c r="A425" s="23" t="s">
        <v>1028</v>
      </c>
      <c r="B425" s="28" t="s">
        <v>143</v>
      </c>
      <c r="C425" s="1">
        <f>SUM(D425,F425,H425,J425,L425,N425,O425,P425,Q425,R425)</f>
        <v>2285603</v>
      </c>
      <c r="D425" s="25">
        <v>0</v>
      </c>
      <c r="E425" s="44">
        <v>0</v>
      </c>
      <c r="F425" s="25">
        <v>0</v>
      </c>
      <c r="G425" s="25">
        <v>393.51</v>
      </c>
      <c r="H425" s="25">
        <v>2085603</v>
      </c>
      <c r="I425" s="25">
        <v>0</v>
      </c>
      <c r="J425" s="25">
        <v>0</v>
      </c>
      <c r="K425" s="25">
        <v>0</v>
      </c>
      <c r="L425" s="3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200000</v>
      </c>
    </row>
    <row r="426" spans="1:19" ht="45" customHeight="1">
      <c r="A426" s="57" t="s">
        <v>150</v>
      </c>
      <c r="B426" s="57"/>
      <c r="C426" s="50">
        <f>SUM(C427:C429)</f>
        <v>3075000</v>
      </c>
      <c r="D426" s="50">
        <f t="shared" ref="D426:R426" si="81">SUM(D427:D429)</f>
        <v>0</v>
      </c>
      <c r="E426" s="51">
        <f t="shared" si="81"/>
        <v>0</v>
      </c>
      <c r="F426" s="50">
        <f t="shared" si="81"/>
        <v>0</v>
      </c>
      <c r="G426" s="50">
        <f t="shared" si="81"/>
        <v>750</v>
      </c>
      <c r="H426" s="50">
        <f t="shared" si="81"/>
        <v>2475000</v>
      </c>
      <c r="I426" s="50">
        <f t="shared" si="81"/>
        <v>0</v>
      </c>
      <c r="J426" s="50">
        <f t="shared" si="81"/>
        <v>0</v>
      </c>
      <c r="K426" s="50">
        <f t="shared" si="81"/>
        <v>0</v>
      </c>
      <c r="L426" s="50">
        <f t="shared" si="81"/>
        <v>0</v>
      </c>
      <c r="M426" s="50">
        <f t="shared" si="81"/>
        <v>0</v>
      </c>
      <c r="N426" s="50">
        <f t="shared" si="81"/>
        <v>0</v>
      </c>
      <c r="O426" s="50">
        <f t="shared" si="81"/>
        <v>0</v>
      </c>
      <c r="P426" s="50">
        <f t="shared" si="81"/>
        <v>0</v>
      </c>
      <c r="Q426" s="50">
        <f t="shared" si="81"/>
        <v>0</v>
      </c>
      <c r="R426" s="50">
        <f t="shared" si="81"/>
        <v>600000</v>
      </c>
    </row>
    <row r="427" spans="1:19" ht="21.95" customHeight="1">
      <c r="A427" s="21" t="s">
        <v>1029</v>
      </c>
      <c r="B427" s="28" t="s">
        <v>1561</v>
      </c>
      <c r="C427" s="1">
        <f>SUM(D427,F427,H427,J427,L427,N427,O427,P427,Q427,R427)</f>
        <v>1025000</v>
      </c>
      <c r="D427" s="3">
        <v>0</v>
      </c>
      <c r="E427" s="8">
        <v>0</v>
      </c>
      <c r="F427" s="3">
        <v>0</v>
      </c>
      <c r="G427" s="3">
        <v>250</v>
      </c>
      <c r="H427" s="3">
        <f>G427*3300</f>
        <v>825000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200000</v>
      </c>
    </row>
    <row r="428" spans="1:19" ht="21.95" customHeight="1">
      <c r="A428" s="23" t="s">
        <v>1030</v>
      </c>
      <c r="B428" s="28" t="s">
        <v>154</v>
      </c>
      <c r="C428" s="1">
        <f>SUM(D428,F428,H428,J428,L428,N428,O428,P428,Q428,R428)</f>
        <v>1025000</v>
      </c>
      <c r="D428" s="25">
        <v>0</v>
      </c>
      <c r="E428" s="44">
        <v>0</v>
      </c>
      <c r="F428" s="25">
        <v>0</v>
      </c>
      <c r="G428" s="25">
        <v>250</v>
      </c>
      <c r="H428" s="25">
        <v>825000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200000</v>
      </c>
    </row>
    <row r="429" spans="1:19" ht="21.95" customHeight="1">
      <c r="A429" s="23" t="s">
        <v>1031</v>
      </c>
      <c r="B429" s="28" t="s">
        <v>155</v>
      </c>
      <c r="C429" s="1">
        <f>SUM(D429,F429,H429,J429,L429,N429,O429,P429,Q429,R429)</f>
        <v>1025000</v>
      </c>
      <c r="D429" s="25">
        <v>0</v>
      </c>
      <c r="E429" s="44">
        <v>0</v>
      </c>
      <c r="F429" s="25">
        <v>0</v>
      </c>
      <c r="G429" s="25">
        <v>250</v>
      </c>
      <c r="H429" s="25">
        <v>825000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200000</v>
      </c>
    </row>
    <row r="430" spans="1:19" ht="45" customHeight="1">
      <c r="A430" s="57" t="s">
        <v>156</v>
      </c>
      <c r="B430" s="57"/>
      <c r="C430" s="50">
        <f>SUM(C431:C432)</f>
        <v>3788767</v>
      </c>
      <c r="D430" s="50">
        <f t="shared" ref="D430:R430" si="82">SUM(D431:D432)</f>
        <v>0</v>
      </c>
      <c r="E430" s="51">
        <f t="shared" si="82"/>
        <v>0</v>
      </c>
      <c r="F430" s="50">
        <f t="shared" si="82"/>
        <v>0</v>
      </c>
      <c r="G430" s="50">
        <f t="shared" si="82"/>
        <v>639.39</v>
      </c>
      <c r="H430" s="50">
        <f t="shared" si="82"/>
        <v>3388767</v>
      </c>
      <c r="I430" s="50">
        <f t="shared" si="82"/>
        <v>0</v>
      </c>
      <c r="J430" s="50">
        <f t="shared" si="82"/>
        <v>0</v>
      </c>
      <c r="K430" s="50">
        <f t="shared" si="82"/>
        <v>0</v>
      </c>
      <c r="L430" s="50">
        <f t="shared" si="82"/>
        <v>0</v>
      </c>
      <c r="M430" s="50">
        <f t="shared" si="82"/>
        <v>0</v>
      </c>
      <c r="N430" s="50">
        <f t="shared" si="82"/>
        <v>0</v>
      </c>
      <c r="O430" s="50">
        <f t="shared" si="82"/>
        <v>0</v>
      </c>
      <c r="P430" s="50">
        <f t="shared" si="82"/>
        <v>0</v>
      </c>
      <c r="Q430" s="50">
        <f t="shared" si="82"/>
        <v>0</v>
      </c>
      <c r="R430" s="50">
        <f t="shared" si="82"/>
        <v>400000</v>
      </c>
    </row>
    <row r="431" spans="1:19" ht="21.95" customHeight="1">
      <c r="A431" s="23" t="s">
        <v>1032</v>
      </c>
      <c r="B431" s="28" t="s">
        <v>157</v>
      </c>
      <c r="C431" s="1">
        <f>SUM(D431,F431,H431,J431,L431,N431,O431,P431,Q431,R431)</f>
        <v>2073656</v>
      </c>
      <c r="D431" s="25">
        <v>0</v>
      </c>
      <c r="E431" s="44">
        <v>0</v>
      </c>
      <c r="F431" s="25">
        <v>0</v>
      </c>
      <c r="G431" s="25">
        <v>353.52</v>
      </c>
      <c r="H431" s="25">
        <v>1873656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200000</v>
      </c>
    </row>
    <row r="432" spans="1:19" ht="21.95" customHeight="1">
      <c r="A432" s="23" t="s">
        <v>1033</v>
      </c>
      <c r="B432" s="28" t="s">
        <v>1551</v>
      </c>
      <c r="C432" s="1">
        <f>SUM(D432,F432,H432,J432,L432,N432,O432,P432,Q432,R432)</f>
        <v>1715111</v>
      </c>
      <c r="D432" s="25">
        <v>0</v>
      </c>
      <c r="E432" s="44">
        <v>0</v>
      </c>
      <c r="F432" s="25">
        <v>0</v>
      </c>
      <c r="G432" s="25">
        <v>285.87</v>
      </c>
      <c r="H432" s="25">
        <f>G432*5300</f>
        <v>1515111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200000</v>
      </c>
    </row>
    <row r="433" spans="1:19" ht="45" customHeight="1">
      <c r="A433" s="57" t="s">
        <v>159</v>
      </c>
      <c r="B433" s="57"/>
      <c r="C433" s="50">
        <f>SUM(C434:C435)</f>
        <v>2180800</v>
      </c>
      <c r="D433" s="50">
        <f t="shared" ref="D433:R433" si="83">SUM(D434:D435)</f>
        <v>0</v>
      </c>
      <c r="E433" s="51">
        <f t="shared" si="83"/>
        <v>0</v>
      </c>
      <c r="F433" s="50">
        <f t="shared" si="83"/>
        <v>0</v>
      </c>
      <c r="G433" s="50">
        <f t="shared" si="83"/>
        <v>336</v>
      </c>
      <c r="H433" s="50">
        <f t="shared" si="83"/>
        <v>1780800</v>
      </c>
      <c r="I433" s="50">
        <f t="shared" si="83"/>
        <v>0</v>
      </c>
      <c r="J433" s="50">
        <f t="shared" si="83"/>
        <v>0</v>
      </c>
      <c r="K433" s="50">
        <f t="shared" si="83"/>
        <v>0</v>
      </c>
      <c r="L433" s="50">
        <f t="shared" si="83"/>
        <v>0</v>
      </c>
      <c r="M433" s="50">
        <f t="shared" si="83"/>
        <v>0</v>
      </c>
      <c r="N433" s="50">
        <f t="shared" si="83"/>
        <v>0</v>
      </c>
      <c r="O433" s="50">
        <f t="shared" si="83"/>
        <v>0</v>
      </c>
      <c r="P433" s="50">
        <f t="shared" si="83"/>
        <v>0</v>
      </c>
      <c r="Q433" s="50">
        <f t="shared" si="83"/>
        <v>0</v>
      </c>
      <c r="R433" s="50">
        <f t="shared" si="83"/>
        <v>400000</v>
      </c>
      <c r="S433" s="16">
        <f>C433</f>
        <v>2180800</v>
      </c>
    </row>
    <row r="434" spans="1:19" ht="21.95" customHeight="1">
      <c r="A434" s="23" t="s">
        <v>1034</v>
      </c>
      <c r="B434" s="28" t="s">
        <v>160</v>
      </c>
      <c r="C434" s="1">
        <f>SUM(D434,F434,H434,J434,L434,N434,O434,P434,Q434,R434)</f>
        <v>995000</v>
      </c>
      <c r="D434" s="25">
        <v>0</v>
      </c>
      <c r="E434" s="44">
        <v>0</v>
      </c>
      <c r="F434" s="25">
        <v>0</v>
      </c>
      <c r="G434" s="25">
        <v>150</v>
      </c>
      <c r="H434" s="25">
        <v>795000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200000</v>
      </c>
    </row>
    <row r="435" spans="1:19" ht="21.95" customHeight="1">
      <c r="A435" s="23" t="s">
        <v>1035</v>
      </c>
      <c r="B435" s="28" t="s">
        <v>161</v>
      </c>
      <c r="C435" s="1">
        <f>SUM(D435,F435,H435,J435,L435,N435,O435,P435,Q435,R435)</f>
        <v>1185800</v>
      </c>
      <c r="D435" s="25">
        <v>0</v>
      </c>
      <c r="E435" s="44">
        <v>0</v>
      </c>
      <c r="F435" s="25">
        <v>0</v>
      </c>
      <c r="G435" s="25">
        <v>186</v>
      </c>
      <c r="H435" s="25">
        <v>985800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200000</v>
      </c>
    </row>
    <row r="436" spans="1:19" ht="45" customHeight="1">
      <c r="A436" s="57" t="s">
        <v>165</v>
      </c>
      <c r="B436" s="57"/>
      <c r="C436" s="50">
        <f>SUM(C437:C442)</f>
        <v>17034957.949999999</v>
      </c>
      <c r="D436" s="50">
        <f t="shared" ref="D436:R436" si="84">SUM(D437:D442)</f>
        <v>0</v>
      </c>
      <c r="E436" s="51">
        <f t="shared" si="84"/>
        <v>0</v>
      </c>
      <c r="F436" s="50">
        <f t="shared" si="84"/>
        <v>0</v>
      </c>
      <c r="G436" s="50">
        <f t="shared" si="84"/>
        <v>1838</v>
      </c>
      <c r="H436" s="50">
        <f t="shared" si="84"/>
        <v>9741400</v>
      </c>
      <c r="I436" s="50">
        <f t="shared" si="84"/>
        <v>0</v>
      </c>
      <c r="J436" s="50">
        <f t="shared" si="84"/>
        <v>0</v>
      </c>
      <c r="K436" s="50">
        <f t="shared" si="84"/>
        <v>2300.79</v>
      </c>
      <c r="L436" s="50">
        <f t="shared" si="84"/>
        <v>5993557.9500000002</v>
      </c>
      <c r="M436" s="50">
        <f t="shared" si="84"/>
        <v>0</v>
      </c>
      <c r="N436" s="50">
        <f t="shared" si="84"/>
        <v>0</v>
      </c>
      <c r="O436" s="50">
        <f t="shared" si="84"/>
        <v>0</v>
      </c>
      <c r="P436" s="50">
        <f t="shared" si="84"/>
        <v>0</v>
      </c>
      <c r="Q436" s="50">
        <f t="shared" si="84"/>
        <v>0</v>
      </c>
      <c r="R436" s="50">
        <f t="shared" si="84"/>
        <v>1300000</v>
      </c>
    </row>
    <row r="437" spans="1:19" ht="21.95" customHeight="1">
      <c r="A437" s="23" t="s">
        <v>1036</v>
      </c>
      <c r="B437" s="28" t="s">
        <v>166</v>
      </c>
      <c r="C437" s="1">
        <f t="shared" ref="C437:C442" si="85">SUM(D437,F437,H437,J437,L437,N437,O437,P437,Q437,R437)</f>
        <v>2500200</v>
      </c>
      <c r="D437" s="25">
        <v>0</v>
      </c>
      <c r="E437" s="44">
        <v>0</v>
      </c>
      <c r="F437" s="25">
        <v>0</v>
      </c>
      <c r="G437" s="25">
        <v>434</v>
      </c>
      <c r="H437" s="25">
        <v>2300200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200000</v>
      </c>
    </row>
    <row r="438" spans="1:19" ht="21.95" customHeight="1">
      <c r="A438" s="23" t="s">
        <v>1037</v>
      </c>
      <c r="B438" s="28" t="s">
        <v>167</v>
      </c>
      <c r="C438" s="1">
        <f t="shared" si="85"/>
        <v>2500200</v>
      </c>
      <c r="D438" s="25">
        <v>0</v>
      </c>
      <c r="E438" s="44">
        <v>0</v>
      </c>
      <c r="F438" s="25">
        <v>0</v>
      </c>
      <c r="G438" s="25">
        <v>434</v>
      </c>
      <c r="H438" s="25">
        <v>2300200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200000</v>
      </c>
    </row>
    <row r="439" spans="1:19" ht="21.95" customHeight="1">
      <c r="A439" s="23" t="s">
        <v>1038</v>
      </c>
      <c r="B439" s="28" t="s">
        <v>168</v>
      </c>
      <c r="C439" s="1">
        <f t="shared" si="85"/>
        <v>2161000</v>
      </c>
      <c r="D439" s="25">
        <v>0</v>
      </c>
      <c r="E439" s="44">
        <v>0</v>
      </c>
      <c r="F439" s="25">
        <v>0</v>
      </c>
      <c r="G439" s="25">
        <v>370</v>
      </c>
      <c r="H439" s="25">
        <v>1961000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200000</v>
      </c>
    </row>
    <row r="440" spans="1:19" ht="21.95" customHeight="1">
      <c r="A440" s="23" t="s">
        <v>1039</v>
      </c>
      <c r="B440" s="28" t="s">
        <v>169</v>
      </c>
      <c r="C440" s="1">
        <f t="shared" si="85"/>
        <v>300000</v>
      </c>
      <c r="D440" s="25">
        <v>0</v>
      </c>
      <c r="E440" s="44">
        <v>0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300000</v>
      </c>
    </row>
    <row r="441" spans="1:19" ht="21.95" customHeight="1">
      <c r="A441" s="23" t="s">
        <v>1040</v>
      </c>
      <c r="B441" s="28" t="s">
        <v>1364</v>
      </c>
      <c r="C441" s="1">
        <f t="shared" si="85"/>
        <v>3380000</v>
      </c>
      <c r="D441" s="25">
        <v>0</v>
      </c>
      <c r="E441" s="44">
        <v>0</v>
      </c>
      <c r="F441" s="25">
        <v>0</v>
      </c>
      <c r="G441" s="25">
        <v>600</v>
      </c>
      <c r="H441" s="25">
        <v>3180000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200000</v>
      </c>
    </row>
    <row r="442" spans="1:19" ht="21.95" customHeight="1">
      <c r="A442" s="23" t="s">
        <v>1041</v>
      </c>
      <c r="B442" s="28" t="s">
        <v>1365</v>
      </c>
      <c r="C442" s="1">
        <f t="shared" si="85"/>
        <v>6193557.9500000002</v>
      </c>
      <c r="D442" s="25">
        <v>0</v>
      </c>
      <c r="E442" s="44">
        <v>0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2300.79</v>
      </c>
      <c r="L442" s="25">
        <v>5993557.9500000002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200000</v>
      </c>
    </row>
    <row r="443" spans="1:19" ht="45" customHeight="1">
      <c r="A443" s="57" t="s">
        <v>175</v>
      </c>
      <c r="B443" s="57"/>
      <c r="C443" s="50">
        <f>SUM(C444)</f>
        <v>1467442</v>
      </c>
      <c r="D443" s="50">
        <f t="shared" ref="D443:R443" si="86">SUM(D444)</f>
        <v>0</v>
      </c>
      <c r="E443" s="51">
        <f t="shared" si="86"/>
        <v>0</v>
      </c>
      <c r="F443" s="50">
        <f t="shared" si="86"/>
        <v>0</v>
      </c>
      <c r="G443" s="50">
        <f t="shared" si="86"/>
        <v>239.14</v>
      </c>
      <c r="H443" s="50">
        <f t="shared" si="86"/>
        <v>1267442</v>
      </c>
      <c r="I443" s="50">
        <f t="shared" si="86"/>
        <v>0</v>
      </c>
      <c r="J443" s="50">
        <f t="shared" si="86"/>
        <v>0</v>
      </c>
      <c r="K443" s="50">
        <f t="shared" si="86"/>
        <v>0</v>
      </c>
      <c r="L443" s="50">
        <f t="shared" si="86"/>
        <v>0</v>
      </c>
      <c r="M443" s="50">
        <f t="shared" si="86"/>
        <v>0</v>
      </c>
      <c r="N443" s="50">
        <f t="shared" si="86"/>
        <v>0</v>
      </c>
      <c r="O443" s="50">
        <f t="shared" si="86"/>
        <v>0</v>
      </c>
      <c r="P443" s="50">
        <f t="shared" si="86"/>
        <v>0</v>
      </c>
      <c r="Q443" s="50">
        <f t="shared" si="86"/>
        <v>0</v>
      </c>
      <c r="R443" s="50">
        <f t="shared" si="86"/>
        <v>200000</v>
      </c>
    </row>
    <row r="444" spans="1:19" ht="21.95" customHeight="1">
      <c r="A444" s="23" t="s">
        <v>1383</v>
      </c>
      <c r="B444" s="28" t="s">
        <v>177</v>
      </c>
      <c r="C444" s="1">
        <f>SUM(D444,F444,H444,J444,L444,N444,O444,P444,Q444,R444)</f>
        <v>1467442</v>
      </c>
      <c r="D444" s="25">
        <v>0</v>
      </c>
      <c r="E444" s="44">
        <v>0</v>
      </c>
      <c r="F444" s="25">
        <v>0</v>
      </c>
      <c r="G444" s="25">
        <v>239.14</v>
      </c>
      <c r="H444" s="25">
        <v>1267442</v>
      </c>
      <c r="I444" s="25">
        <v>0</v>
      </c>
      <c r="J444" s="25">
        <v>0</v>
      </c>
      <c r="K444" s="25">
        <v>0</v>
      </c>
      <c r="L444" s="3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200000</v>
      </c>
    </row>
    <row r="445" spans="1:19" ht="45" customHeight="1">
      <c r="A445" s="57" t="s">
        <v>181</v>
      </c>
      <c r="B445" s="57"/>
      <c r="C445" s="50">
        <f>SUM(C446:C464)</f>
        <v>113918958.5</v>
      </c>
      <c r="D445" s="50">
        <f t="shared" ref="D445:R445" si="87">SUM(D446:D464)</f>
        <v>12854466</v>
      </c>
      <c r="E445" s="51">
        <f t="shared" si="87"/>
        <v>4</v>
      </c>
      <c r="F445" s="50">
        <f t="shared" si="87"/>
        <v>8600000</v>
      </c>
      <c r="G445" s="50">
        <f t="shared" si="87"/>
        <v>8696.6</v>
      </c>
      <c r="H445" s="50">
        <f t="shared" si="87"/>
        <v>43209980</v>
      </c>
      <c r="I445" s="50">
        <f t="shared" si="87"/>
        <v>0</v>
      </c>
      <c r="J445" s="50">
        <f t="shared" si="87"/>
        <v>0</v>
      </c>
      <c r="K445" s="50">
        <f t="shared" si="87"/>
        <v>17602.5</v>
      </c>
      <c r="L445" s="50">
        <f t="shared" si="87"/>
        <v>45854512.5</v>
      </c>
      <c r="M445" s="50">
        <f t="shared" si="87"/>
        <v>0</v>
      </c>
      <c r="N445" s="50">
        <f t="shared" si="87"/>
        <v>0</v>
      </c>
      <c r="O445" s="50">
        <f t="shared" si="87"/>
        <v>0</v>
      </c>
      <c r="P445" s="50">
        <f t="shared" si="87"/>
        <v>0</v>
      </c>
      <c r="Q445" s="50">
        <f t="shared" si="87"/>
        <v>0</v>
      </c>
      <c r="R445" s="50">
        <f t="shared" si="87"/>
        <v>3400000</v>
      </c>
    </row>
    <row r="446" spans="1:19" ht="21.95" customHeight="1">
      <c r="A446" s="23" t="s">
        <v>1384</v>
      </c>
      <c r="B446" s="32" t="s">
        <v>186</v>
      </c>
      <c r="C446" s="1">
        <f>SUM(D446,F446,H446,J446,L446,N446,O446,P446,Q446,R446)</f>
        <v>14492205</v>
      </c>
      <c r="D446" s="25">
        <v>0</v>
      </c>
      <c r="E446" s="44">
        <v>0</v>
      </c>
      <c r="F446" s="25">
        <v>0</v>
      </c>
      <c r="G446" s="25">
        <v>1441</v>
      </c>
      <c r="H446" s="25">
        <f>G446*3300</f>
        <v>4755300</v>
      </c>
      <c r="I446" s="25">
        <v>0</v>
      </c>
      <c r="J446" s="25">
        <v>0</v>
      </c>
      <c r="K446" s="3">
        <v>3661</v>
      </c>
      <c r="L446" s="25">
        <f>K446*2605</f>
        <v>9536905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200000</v>
      </c>
    </row>
    <row r="447" spans="1:19" ht="21.95" customHeight="1">
      <c r="A447" s="23" t="s">
        <v>1385</v>
      </c>
      <c r="B447" s="32" t="s">
        <v>182</v>
      </c>
      <c r="C447" s="1">
        <f t="shared" ref="C447:C464" si="88">SUM(D447,F447,H447,J447,L447,N447,O447,P447,Q447,R447)</f>
        <v>26749492</v>
      </c>
      <c r="D447" s="25">
        <v>0</v>
      </c>
      <c r="E447" s="44">
        <v>4</v>
      </c>
      <c r="F447" s="25">
        <v>8600000</v>
      </c>
      <c r="G447" s="25">
        <v>0</v>
      </c>
      <c r="H447" s="25">
        <v>0</v>
      </c>
      <c r="I447" s="25">
        <v>0</v>
      </c>
      <c r="J447" s="25">
        <v>0</v>
      </c>
      <c r="K447" s="3">
        <v>6890.4</v>
      </c>
      <c r="L447" s="25">
        <f>K447*2605</f>
        <v>17949492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200000</v>
      </c>
    </row>
    <row r="448" spans="1:19" ht="21.95" customHeight="1">
      <c r="A448" s="23" t="s">
        <v>1386</v>
      </c>
      <c r="B448" s="30" t="s">
        <v>877</v>
      </c>
      <c r="C448" s="1">
        <f t="shared" si="88"/>
        <v>4372567.5</v>
      </c>
      <c r="D448" s="25">
        <v>994100</v>
      </c>
      <c r="E448" s="44">
        <v>0</v>
      </c>
      <c r="F448" s="25">
        <v>0</v>
      </c>
      <c r="G448" s="25">
        <v>382.9</v>
      </c>
      <c r="H448" s="25">
        <f>G448*5300</f>
        <v>2029369.9999999998</v>
      </c>
      <c r="I448" s="25">
        <v>0</v>
      </c>
      <c r="J448" s="25">
        <f>I448*410</f>
        <v>0</v>
      </c>
      <c r="K448" s="25">
        <v>479.5</v>
      </c>
      <c r="L448" s="25">
        <f>K448*2605</f>
        <v>1249097.5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100000</v>
      </c>
    </row>
    <row r="449" spans="1:19" ht="21.95" customHeight="1">
      <c r="A449" s="23" t="s">
        <v>1387</v>
      </c>
      <c r="B449" s="30" t="s">
        <v>201</v>
      </c>
      <c r="C449" s="1">
        <f t="shared" si="88"/>
        <v>2285713</v>
      </c>
      <c r="D449" s="25">
        <v>733683</v>
      </c>
      <c r="E449" s="44">
        <v>0</v>
      </c>
      <c r="F449" s="25">
        <v>0</v>
      </c>
      <c r="G449" s="25">
        <v>255.1</v>
      </c>
      <c r="H449" s="25">
        <f t="shared" ref="H449:H463" si="89">G449*5300</f>
        <v>1352030</v>
      </c>
      <c r="I449" s="25">
        <v>0</v>
      </c>
      <c r="J449" s="25">
        <f>I449*410</f>
        <v>0</v>
      </c>
      <c r="K449" s="3">
        <v>0</v>
      </c>
      <c r="L449" s="25">
        <v>0</v>
      </c>
      <c r="M449" s="25">
        <f>M109</f>
        <v>0</v>
      </c>
      <c r="N449" s="25">
        <f>N109</f>
        <v>0</v>
      </c>
      <c r="O449" s="25">
        <v>0</v>
      </c>
      <c r="P449" s="25">
        <f>P109</f>
        <v>0</v>
      </c>
      <c r="Q449" s="25">
        <v>0</v>
      </c>
      <c r="R449" s="25">
        <v>200000</v>
      </c>
    </row>
    <row r="450" spans="1:19" ht="21.95" customHeight="1">
      <c r="A450" s="23" t="s">
        <v>1388</v>
      </c>
      <c r="B450" s="30" t="s">
        <v>193</v>
      </c>
      <c r="C450" s="1">
        <f t="shared" si="88"/>
        <v>7854721</v>
      </c>
      <c r="D450" s="25">
        <v>1902040</v>
      </c>
      <c r="E450" s="44">
        <v>0</v>
      </c>
      <c r="F450" s="25">
        <v>0</v>
      </c>
      <c r="G450" s="25">
        <v>784.7</v>
      </c>
      <c r="H450" s="25">
        <f t="shared" si="89"/>
        <v>4158910.0000000005</v>
      </c>
      <c r="I450" s="25">
        <v>0</v>
      </c>
      <c r="J450" s="25">
        <f>I450*410</f>
        <v>0</v>
      </c>
      <c r="K450" s="25">
        <v>650.20000000000005</v>
      </c>
      <c r="L450" s="25">
        <f>K450*2605</f>
        <v>1693771.0000000002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100000</v>
      </c>
    </row>
    <row r="451" spans="1:19" ht="21.95" customHeight="1">
      <c r="A451" s="23" t="s">
        <v>1389</v>
      </c>
      <c r="B451" s="32" t="s">
        <v>196</v>
      </c>
      <c r="C451" s="1">
        <f t="shared" si="88"/>
        <v>5663802</v>
      </c>
      <c r="D451" s="25">
        <v>930512</v>
      </c>
      <c r="E451" s="44">
        <v>0</v>
      </c>
      <c r="F451" s="25">
        <v>0</v>
      </c>
      <c r="G451" s="25">
        <v>579.29999999999995</v>
      </c>
      <c r="H451" s="25">
        <f t="shared" si="89"/>
        <v>3070289.9999999995</v>
      </c>
      <c r="I451" s="25">
        <v>0</v>
      </c>
      <c r="J451" s="25">
        <v>0</v>
      </c>
      <c r="K451" s="25">
        <v>600</v>
      </c>
      <c r="L451" s="25">
        <f>K451*2605</f>
        <v>1563000</v>
      </c>
      <c r="M451" s="25">
        <f t="shared" ref="M451:P452" si="90">M1238</f>
        <v>0</v>
      </c>
      <c r="N451" s="25">
        <f t="shared" si="90"/>
        <v>0</v>
      </c>
      <c r="O451" s="25">
        <v>0</v>
      </c>
      <c r="P451" s="25">
        <f t="shared" si="90"/>
        <v>0</v>
      </c>
      <c r="Q451" s="25">
        <v>0</v>
      </c>
      <c r="R451" s="25">
        <v>100000</v>
      </c>
    </row>
    <row r="452" spans="1:19" ht="21.95" customHeight="1">
      <c r="A452" s="23" t="s">
        <v>1390</v>
      </c>
      <c r="B452" s="32" t="s">
        <v>197</v>
      </c>
      <c r="C452" s="1">
        <f t="shared" si="88"/>
        <v>4256700</v>
      </c>
      <c r="D452" s="25">
        <v>925000</v>
      </c>
      <c r="E452" s="44">
        <v>0</v>
      </c>
      <c r="F452" s="25">
        <v>0</v>
      </c>
      <c r="G452" s="25">
        <v>364</v>
      </c>
      <c r="H452" s="25">
        <f t="shared" si="89"/>
        <v>1929200</v>
      </c>
      <c r="I452" s="25">
        <v>0</v>
      </c>
      <c r="J452" s="25">
        <v>0</v>
      </c>
      <c r="K452" s="25">
        <v>500</v>
      </c>
      <c r="L452" s="25">
        <f>K452*2605</f>
        <v>1302500</v>
      </c>
      <c r="M452" s="25">
        <f t="shared" si="90"/>
        <v>0</v>
      </c>
      <c r="N452" s="25">
        <f t="shared" si="90"/>
        <v>0</v>
      </c>
      <c r="O452" s="25">
        <v>0</v>
      </c>
      <c r="P452" s="25">
        <f t="shared" si="90"/>
        <v>0</v>
      </c>
      <c r="Q452" s="25">
        <v>0</v>
      </c>
      <c r="R452" s="25">
        <v>100000</v>
      </c>
    </row>
    <row r="453" spans="1:19" ht="21.95" customHeight="1">
      <c r="A453" s="23" t="s">
        <v>1391</v>
      </c>
      <c r="B453" s="30" t="s">
        <v>200</v>
      </c>
      <c r="C453" s="1">
        <f t="shared" si="88"/>
        <v>2368228</v>
      </c>
      <c r="D453" s="25">
        <v>375945</v>
      </c>
      <c r="E453" s="44">
        <v>0</v>
      </c>
      <c r="F453" s="25">
        <v>0</v>
      </c>
      <c r="G453" s="25">
        <v>197.3</v>
      </c>
      <c r="H453" s="25">
        <f t="shared" si="89"/>
        <v>1045690.0000000001</v>
      </c>
      <c r="I453" s="25">
        <v>0</v>
      </c>
      <c r="J453" s="25">
        <v>0</v>
      </c>
      <c r="K453" s="25">
        <v>286.60000000000002</v>
      </c>
      <c r="L453" s="25">
        <f t="shared" ref="L453:L462" si="91">K453*2605</f>
        <v>746593.00000000012</v>
      </c>
      <c r="M453" s="25">
        <f>M884</f>
        <v>0</v>
      </c>
      <c r="N453" s="25">
        <f>N884</f>
        <v>0</v>
      </c>
      <c r="O453" s="25">
        <v>0</v>
      </c>
      <c r="P453" s="25">
        <f>P884</f>
        <v>0</v>
      </c>
      <c r="Q453" s="25">
        <v>0</v>
      </c>
      <c r="R453" s="25">
        <v>200000</v>
      </c>
    </row>
    <row r="454" spans="1:19" ht="21.95" customHeight="1">
      <c r="A454" s="23" t="s">
        <v>1392</v>
      </c>
      <c r="B454" s="30" t="s">
        <v>198</v>
      </c>
      <c r="C454" s="1">
        <f t="shared" si="88"/>
        <v>2796581</v>
      </c>
      <c r="D454" s="25">
        <v>668880</v>
      </c>
      <c r="E454" s="44">
        <v>0</v>
      </c>
      <c r="F454" s="25">
        <v>0</v>
      </c>
      <c r="G454" s="25">
        <v>266.3</v>
      </c>
      <c r="H454" s="25">
        <f t="shared" si="89"/>
        <v>1411390</v>
      </c>
      <c r="I454" s="25">
        <v>0</v>
      </c>
      <c r="J454" s="25">
        <v>0</v>
      </c>
      <c r="K454" s="25">
        <v>198.2</v>
      </c>
      <c r="L454" s="25">
        <f t="shared" si="91"/>
        <v>516310.99999999994</v>
      </c>
      <c r="M454" s="25">
        <v>0</v>
      </c>
      <c r="N454" s="25">
        <v>0</v>
      </c>
      <c r="O454" s="25">
        <v>0</v>
      </c>
      <c r="P454" s="25">
        <f>P1075</f>
        <v>0</v>
      </c>
      <c r="Q454" s="25">
        <v>0</v>
      </c>
      <c r="R454" s="25">
        <v>200000</v>
      </c>
    </row>
    <row r="455" spans="1:19" ht="21.95" customHeight="1">
      <c r="A455" s="23" t="s">
        <v>1393</v>
      </c>
      <c r="B455" s="32" t="s">
        <v>199</v>
      </c>
      <c r="C455" s="1">
        <f t="shared" si="88"/>
        <v>4348836</v>
      </c>
      <c r="D455" s="25">
        <v>672036</v>
      </c>
      <c r="E455" s="44">
        <v>0</v>
      </c>
      <c r="F455" s="25">
        <v>0</v>
      </c>
      <c r="G455" s="25">
        <v>656</v>
      </c>
      <c r="H455" s="25">
        <f t="shared" si="89"/>
        <v>3476800</v>
      </c>
      <c r="I455" s="25">
        <v>0</v>
      </c>
      <c r="J455" s="25">
        <v>0</v>
      </c>
      <c r="K455" s="25">
        <v>0</v>
      </c>
      <c r="L455" s="25">
        <f t="shared" si="91"/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200000</v>
      </c>
    </row>
    <row r="456" spans="1:19" ht="21.95" customHeight="1">
      <c r="A456" s="23" t="s">
        <v>1394</v>
      </c>
      <c r="B456" s="30" t="s">
        <v>205</v>
      </c>
      <c r="C456" s="1">
        <f t="shared" si="88"/>
        <v>3696792</v>
      </c>
      <c r="D456" s="25">
        <v>350000</v>
      </c>
      <c r="E456" s="44">
        <v>0</v>
      </c>
      <c r="F456" s="25">
        <v>0</v>
      </c>
      <c r="G456" s="25">
        <v>346.8</v>
      </c>
      <c r="H456" s="25">
        <f t="shared" si="89"/>
        <v>1838040</v>
      </c>
      <c r="I456" s="25">
        <v>0</v>
      </c>
      <c r="J456" s="25">
        <f>I456*410</f>
        <v>0</v>
      </c>
      <c r="K456" s="25">
        <v>502.4</v>
      </c>
      <c r="L456" s="25">
        <f t="shared" si="91"/>
        <v>1308752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200000</v>
      </c>
    </row>
    <row r="457" spans="1:19" ht="21.95" customHeight="1">
      <c r="A457" s="23" t="s">
        <v>1395</v>
      </c>
      <c r="B457" s="32" t="s">
        <v>204</v>
      </c>
      <c r="C457" s="1">
        <f t="shared" si="88"/>
        <v>6036127.5</v>
      </c>
      <c r="D457" s="25">
        <v>2427485</v>
      </c>
      <c r="E457" s="44">
        <v>0</v>
      </c>
      <c r="F457" s="25">
        <v>0</v>
      </c>
      <c r="G457" s="25">
        <v>0</v>
      </c>
      <c r="H457" s="25">
        <f t="shared" si="89"/>
        <v>0</v>
      </c>
      <c r="I457" s="25">
        <v>0</v>
      </c>
      <c r="J457" s="25">
        <v>0</v>
      </c>
      <c r="K457" s="25">
        <v>1308.5</v>
      </c>
      <c r="L457" s="25">
        <f t="shared" si="91"/>
        <v>3408642.5</v>
      </c>
      <c r="M457" s="25">
        <v>0</v>
      </c>
      <c r="N457" s="25">
        <v>0</v>
      </c>
      <c r="O457" s="25">
        <v>0</v>
      </c>
      <c r="P457" s="25">
        <f>P1076</f>
        <v>0</v>
      </c>
      <c r="Q457" s="25">
        <v>0</v>
      </c>
      <c r="R457" s="25">
        <v>200000</v>
      </c>
    </row>
    <row r="458" spans="1:19" ht="21.95" customHeight="1">
      <c r="A458" s="23" t="s">
        <v>1396</v>
      </c>
      <c r="B458" s="30" t="s">
        <v>202</v>
      </c>
      <c r="C458" s="1">
        <f t="shared" si="88"/>
        <v>4703408.5</v>
      </c>
      <c r="D458" s="25">
        <v>840715</v>
      </c>
      <c r="E458" s="44">
        <v>0</v>
      </c>
      <c r="F458" s="25">
        <v>0</v>
      </c>
      <c r="G458" s="25">
        <v>368.3</v>
      </c>
      <c r="H458" s="25">
        <f t="shared" si="89"/>
        <v>1951990</v>
      </c>
      <c r="I458" s="25">
        <v>0</v>
      </c>
      <c r="J458" s="25">
        <v>0</v>
      </c>
      <c r="K458" s="3">
        <v>656.7</v>
      </c>
      <c r="L458" s="25">
        <f t="shared" si="91"/>
        <v>1710703.5000000002</v>
      </c>
      <c r="M458" s="25">
        <f>M1078</f>
        <v>0</v>
      </c>
      <c r="N458" s="25">
        <f>N1078</f>
        <v>0</v>
      </c>
      <c r="O458" s="25">
        <v>0</v>
      </c>
      <c r="P458" s="25">
        <f>P1078</f>
        <v>0</v>
      </c>
      <c r="Q458" s="25">
        <v>0</v>
      </c>
      <c r="R458" s="25">
        <v>200000</v>
      </c>
    </row>
    <row r="459" spans="1:19" ht="21.95" customHeight="1">
      <c r="A459" s="23" t="s">
        <v>1397</v>
      </c>
      <c r="B459" s="30" t="s">
        <v>203</v>
      </c>
      <c r="C459" s="1">
        <f t="shared" si="88"/>
        <v>5058532.5</v>
      </c>
      <c r="D459" s="25">
        <v>1062300</v>
      </c>
      <c r="E459" s="44">
        <v>0</v>
      </c>
      <c r="F459" s="25">
        <v>0</v>
      </c>
      <c r="G459" s="25">
        <v>428</v>
      </c>
      <c r="H459" s="25">
        <f t="shared" si="89"/>
        <v>2268400</v>
      </c>
      <c r="I459" s="25">
        <v>0</v>
      </c>
      <c r="J459" s="25">
        <v>0</v>
      </c>
      <c r="K459" s="25">
        <v>586.5</v>
      </c>
      <c r="L459" s="25">
        <f t="shared" si="91"/>
        <v>1527832.5</v>
      </c>
      <c r="M459" s="25">
        <v>0</v>
      </c>
      <c r="N459" s="25">
        <v>0</v>
      </c>
      <c r="O459" s="25">
        <v>0</v>
      </c>
      <c r="P459" s="25">
        <f>P1086</f>
        <v>0</v>
      </c>
      <c r="Q459" s="25">
        <v>0</v>
      </c>
      <c r="R459" s="25">
        <v>200000</v>
      </c>
    </row>
    <row r="460" spans="1:19" ht="21.95" customHeight="1">
      <c r="A460" s="23" t="s">
        <v>1398</v>
      </c>
      <c r="B460" s="30" t="s">
        <v>206</v>
      </c>
      <c r="C460" s="1">
        <f t="shared" si="88"/>
        <v>2096454</v>
      </c>
      <c r="D460" s="25">
        <v>320850</v>
      </c>
      <c r="E460" s="44">
        <v>0</v>
      </c>
      <c r="F460" s="25">
        <v>0</v>
      </c>
      <c r="G460" s="25">
        <v>163.19999999999999</v>
      </c>
      <c r="H460" s="25">
        <f t="shared" si="89"/>
        <v>864959.99999999988</v>
      </c>
      <c r="I460" s="25">
        <v>0</v>
      </c>
      <c r="J460" s="25">
        <f>I460*410</f>
        <v>0</v>
      </c>
      <c r="K460" s="25">
        <v>272.8</v>
      </c>
      <c r="L460" s="25">
        <f t="shared" si="91"/>
        <v>710644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200000</v>
      </c>
    </row>
    <row r="461" spans="1:19" ht="21.95" customHeight="1">
      <c r="A461" s="23" t="s">
        <v>1399</v>
      </c>
      <c r="B461" s="32" t="s">
        <v>207</v>
      </c>
      <c r="C461" s="1">
        <f t="shared" si="88"/>
        <v>5084478</v>
      </c>
      <c r="D461" s="25">
        <v>0</v>
      </c>
      <c r="E461" s="44">
        <v>0</v>
      </c>
      <c r="F461" s="25">
        <v>0</v>
      </c>
      <c r="G461" s="25">
        <v>597.4</v>
      </c>
      <c r="H461" s="25">
        <f t="shared" si="89"/>
        <v>3166220</v>
      </c>
      <c r="I461" s="25">
        <v>0</v>
      </c>
      <c r="J461" s="25">
        <f>I461*410</f>
        <v>0</v>
      </c>
      <c r="K461" s="25">
        <v>659.6</v>
      </c>
      <c r="L461" s="25">
        <f t="shared" si="91"/>
        <v>1718258</v>
      </c>
      <c r="M461" s="25">
        <f>M888</f>
        <v>0</v>
      </c>
      <c r="N461" s="25">
        <f>N888</f>
        <v>0</v>
      </c>
      <c r="O461" s="25">
        <f>O888</f>
        <v>0</v>
      </c>
      <c r="P461" s="25">
        <f>P888</f>
        <v>0</v>
      </c>
      <c r="Q461" s="25">
        <v>0</v>
      </c>
      <c r="R461" s="25">
        <v>200000</v>
      </c>
    </row>
    <row r="462" spans="1:19" ht="21.95" customHeight="1">
      <c r="A462" s="23" t="s">
        <v>1400</v>
      </c>
      <c r="B462" s="32" t="s">
        <v>208</v>
      </c>
      <c r="C462" s="1">
        <f t="shared" si="88"/>
        <v>3104360.5</v>
      </c>
      <c r="D462" s="25">
        <v>650920</v>
      </c>
      <c r="E462" s="44">
        <v>0</v>
      </c>
      <c r="F462" s="25">
        <v>0</v>
      </c>
      <c r="G462" s="25">
        <v>253.1</v>
      </c>
      <c r="H462" s="25">
        <f t="shared" si="89"/>
        <v>1341430</v>
      </c>
      <c r="I462" s="25">
        <v>0</v>
      </c>
      <c r="J462" s="25">
        <f>I462*410</f>
        <v>0</v>
      </c>
      <c r="K462" s="25">
        <v>350.1</v>
      </c>
      <c r="L462" s="25">
        <f t="shared" si="91"/>
        <v>912010.50000000012</v>
      </c>
      <c r="M462" s="25">
        <f>M890</f>
        <v>0</v>
      </c>
      <c r="N462" s="25">
        <f>N890</f>
        <v>0</v>
      </c>
      <c r="O462" s="25">
        <f>O890</f>
        <v>0</v>
      </c>
      <c r="P462" s="25">
        <f>P890</f>
        <v>0</v>
      </c>
      <c r="Q462" s="25">
        <v>0</v>
      </c>
      <c r="R462" s="25">
        <v>200000</v>
      </c>
      <c r="S462" s="16"/>
    </row>
    <row r="463" spans="1:19" ht="21.95" customHeight="1">
      <c r="A463" s="23" t="s">
        <v>1401</v>
      </c>
      <c r="B463" s="30" t="s">
        <v>209</v>
      </c>
      <c r="C463" s="1">
        <f t="shared" si="88"/>
        <v>4777080</v>
      </c>
      <c r="D463" s="25">
        <v>0</v>
      </c>
      <c r="E463" s="44">
        <v>0</v>
      </c>
      <c r="F463" s="25">
        <v>0</v>
      </c>
      <c r="G463" s="25">
        <v>863.6</v>
      </c>
      <c r="H463" s="25">
        <f t="shared" si="89"/>
        <v>4577080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200000</v>
      </c>
    </row>
    <row r="464" spans="1:19" ht="21.95" customHeight="1">
      <c r="A464" s="23" t="s">
        <v>1402</v>
      </c>
      <c r="B464" s="30" t="s">
        <v>210</v>
      </c>
      <c r="C464" s="1">
        <f t="shared" si="88"/>
        <v>4172880</v>
      </c>
      <c r="D464" s="25">
        <v>0</v>
      </c>
      <c r="E464" s="44">
        <v>0</v>
      </c>
      <c r="F464" s="25">
        <v>0</v>
      </c>
      <c r="G464" s="25">
        <v>749.6</v>
      </c>
      <c r="H464" s="25">
        <f>G464*5300</f>
        <v>3972880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200000</v>
      </c>
    </row>
    <row r="465" spans="1:19" ht="45" customHeight="1">
      <c r="A465" s="57" t="s">
        <v>241</v>
      </c>
      <c r="B465" s="57"/>
      <c r="C465" s="50">
        <f>SUM(C466)</f>
        <v>4409934.1500000004</v>
      </c>
      <c r="D465" s="50">
        <f t="shared" ref="D465:R465" si="92">SUM(D466)</f>
        <v>1019340</v>
      </c>
      <c r="E465" s="51">
        <f t="shared" si="92"/>
        <v>0</v>
      </c>
      <c r="F465" s="50">
        <f t="shared" si="92"/>
        <v>0</v>
      </c>
      <c r="G465" s="50">
        <f t="shared" si="92"/>
        <v>340.7</v>
      </c>
      <c r="H465" s="50">
        <f t="shared" si="92"/>
        <v>1805710</v>
      </c>
      <c r="I465" s="50">
        <f t="shared" si="92"/>
        <v>0</v>
      </c>
      <c r="J465" s="50">
        <f t="shared" si="92"/>
        <v>0</v>
      </c>
      <c r="K465" s="50">
        <f t="shared" si="92"/>
        <v>509.23</v>
      </c>
      <c r="L465" s="50">
        <f t="shared" si="92"/>
        <v>1326544.1499999999</v>
      </c>
      <c r="M465" s="50">
        <f t="shared" si="92"/>
        <v>75.400000000000006</v>
      </c>
      <c r="N465" s="50">
        <f t="shared" si="92"/>
        <v>158340</v>
      </c>
      <c r="O465" s="50">
        <f t="shared" si="92"/>
        <v>0</v>
      </c>
      <c r="P465" s="50">
        <f t="shared" si="92"/>
        <v>0</v>
      </c>
      <c r="Q465" s="50">
        <f t="shared" si="92"/>
        <v>0</v>
      </c>
      <c r="R465" s="50">
        <f t="shared" si="92"/>
        <v>100000</v>
      </c>
    </row>
    <row r="466" spans="1:19" ht="21.95" customHeight="1">
      <c r="A466" s="23" t="s">
        <v>1403</v>
      </c>
      <c r="B466" s="28" t="s">
        <v>243</v>
      </c>
      <c r="C466" s="1">
        <f>SUM(D466,F466,H466,J466,L466,N466,O466,P466,Q466,R466)</f>
        <v>4409934.1500000004</v>
      </c>
      <c r="D466" s="25">
        <v>1019340</v>
      </c>
      <c r="E466" s="44">
        <v>0</v>
      </c>
      <c r="F466" s="25">
        <v>0</v>
      </c>
      <c r="G466" s="25">
        <v>340.7</v>
      </c>
      <c r="H466" s="25">
        <v>1805710</v>
      </c>
      <c r="I466" s="25">
        <v>0</v>
      </c>
      <c r="J466" s="25">
        <v>0</v>
      </c>
      <c r="K466" s="25">
        <v>509.23</v>
      </c>
      <c r="L466" s="25">
        <v>1326544.1499999999</v>
      </c>
      <c r="M466" s="25">
        <v>75.400000000000006</v>
      </c>
      <c r="N466" s="25">
        <v>158340</v>
      </c>
      <c r="O466" s="25">
        <v>0</v>
      </c>
      <c r="P466" s="25">
        <v>0</v>
      </c>
      <c r="Q466" s="25">
        <v>0</v>
      </c>
      <c r="R466" s="25">
        <v>100000</v>
      </c>
    </row>
    <row r="467" spans="1:19" ht="45" customHeight="1">
      <c r="A467" s="57" t="s">
        <v>240</v>
      </c>
      <c r="B467" s="57"/>
      <c r="C467" s="50">
        <f>SUM(C468:C474)</f>
        <v>30220613.599999998</v>
      </c>
      <c r="D467" s="50">
        <f t="shared" ref="D467:R467" si="93">SUM(D468:D474)</f>
        <v>6098320.9000000004</v>
      </c>
      <c r="E467" s="51">
        <f t="shared" si="93"/>
        <v>0</v>
      </c>
      <c r="F467" s="50">
        <f t="shared" si="93"/>
        <v>0</v>
      </c>
      <c r="G467" s="50">
        <f t="shared" si="93"/>
        <v>3009.4700000000003</v>
      </c>
      <c r="H467" s="50">
        <f t="shared" si="93"/>
        <v>15950191</v>
      </c>
      <c r="I467" s="50">
        <f t="shared" si="93"/>
        <v>0</v>
      </c>
      <c r="J467" s="50">
        <f t="shared" si="93"/>
        <v>0</v>
      </c>
      <c r="K467" s="50">
        <f t="shared" si="93"/>
        <v>2599.54</v>
      </c>
      <c r="L467" s="50">
        <f t="shared" si="93"/>
        <v>6771801.7000000002</v>
      </c>
      <c r="M467" s="50">
        <f t="shared" si="93"/>
        <v>143</v>
      </c>
      <c r="N467" s="50">
        <f t="shared" si="93"/>
        <v>300300</v>
      </c>
      <c r="O467" s="50">
        <f t="shared" si="93"/>
        <v>0</v>
      </c>
      <c r="P467" s="50">
        <f t="shared" si="93"/>
        <v>0</v>
      </c>
      <c r="Q467" s="50">
        <f t="shared" si="93"/>
        <v>0</v>
      </c>
      <c r="R467" s="50">
        <f t="shared" si="93"/>
        <v>1100000</v>
      </c>
    </row>
    <row r="468" spans="1:19" ht="21.95" customHeight="1">
      <c r="A468" s="23" t="s">
        <v>1404</v>
      </c>
      <c r="B468" s="28" t="s">
        <v>231</v>
      </c>
      <c r="C468" s="1">
        <f t="shared" ref="C468:C473" si="94">SUM(D468,F468,H468,J468,L468,N468,O468,P468,Q468,R468)</f>
        <v>4220764.5</v>
      </c>
      <c r="D468" s="25">
        <v>1222722</v>
      </c>
      <c r="E468" s="44">
        <v>0</v>
      </c>
      <c r="F468" s="25">
        <v>0</v>
      </c>
      <c r="G468" s="3">
        <v>415.42</v>
      </c>
      <c r="H468" s="3">
        <v>2201726</v>
      </c>
      <c r="I468" s="25">
        <v>0</v>
      </c>
      <c r="J468" s="25">
        <v>0</v>
      </c>
      <c r="K468" s="25">
        <v>267.3</v>
      </c>
      <c r="L468" s="25">
        <v>696316.5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100000</v>
      </c>
    </row>
    <row r="469" spans="1:19" ht="21.95" customHeight="1">
      <c r="A469" s="23" t="s">
        <v>1405</v>
      </c>
      <c r="B469" s="28" t="s">
        <v>232</v>
      </c>
      <c r="C469" s="1">
        <f t="shared" si="94"/>
        <v>4838911.5</v>
      </c>
      <c r="D469" s="25">
        <v>1219082</v>
      </c>
      <c r="E469" s="44">
        <v>0</v>
      </c>
      <c r="F469" s="25">
        <v>0</v>
      </c>
      <c r="G469" s="3">
        <v>410.85</v>
      </c>
      <c r="H469" s="3">
        <v>2177505</v>
      </c>
      <c r="I469" s="25">
        <v>0</v>
      </c>
      <c r="J469" s="25">
        <v>0</v>
      </c>
      <c r="K469" s="25">
        <v>476.9</v>
      </c>
      <c r="L469" s="25">
        <v>1242324.5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200000</v>
      </c>
    </row>
    <row r="470" spans="1:19" ht="21.95" customHeight="1">
      <c r="A470" s="23" t="s">
        <v>1406</v>
      </c>
      <c r="B470" s="28" t="s">
        <v>233</v>
      </c>
      <c r="C470" s="1">
        <f t="shared" si="94"/>
        <v>4897880.9000000004</v>
      </c>
      <c r="D470" s="3">
        <v>1035600.9</v>
      </c>
      <c r="E470" s="8">
        <v>0</v>
      </c>
      <c r="F470" s="3">
        <v>0</v>
      </c>
      <c r="G470" s="3">
        <v>533.32000000000005</v>
      </c>
      <c r="H470" s="3">
        <v>2826596</v>
      </c>
      <c r="I470" s="3">
        <v>0</v>
      </c>
      <c r="J470" s="3">
        <v>0</v>
      </c>
      <c r="K470" s="3">
        <v>320.8</v>
      </c>
      <c r="L470" s="3">
        <v>835684</v>
      </c>
      <c r="M470" s="3">
        <v>0</v>
      </c>
      <c r="N470" s="3">
        <v>0</v>
      </c>
      <c r="O470" s="3">
        <v>0</v>
      </c>
      <c r="P470" s="3">
        <v>0</v>
      </c>
      <c r="Q470" s="25">
        <v>0</v>
      </c>
      <c r="R470" s="3">
        <v>200000</v>
      </c>
      <c r="S470" s="16"/>
    </row>
    <row r="471" spans="1:19" ht="21.95" customHeight="1">
      <c r="A471" s="23" t="s">
        <v>1407</v>
      </c>
      <c r="B471" s="28" t="s">
        <v>234</v>
      </c>
      <c r="C471" s="1">
        <f t="shared" si="94"/>
        <v>4084842.5</v>
      </c>
      <c r="D471" s="25">
        <v>881001</v>
      </c>
      <c r="E471" s="44">
        <v>0</v>
      </c>
      <c r="F471" s="25">
        <v>0</v>
      </c>
      <c r="G471" s="25">
        <v>454.25</v>
      </c>
      <c r="H471" s="25">
        <v>2407525</v>
      </c>
      <c r="I471" s="25">
        <v>0</v>
      </c>
      <c r="J471" s="25">
        <v>0</v>
      </c>
      <c r="K471" s="25">
        <v>267.3</v>
      </c>
      <c r="L471" s="25">
        <v>696316.5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100000</v>
      </c>
    </row>
    <row r="472" spans="1:19" ht="21.95" customHeight="1">
      <c r="A472" s="23" t="s">
        <v>1408</v>
      </c>
      <c r="B472" s="28" t="s">
        <v>235</v>
      </c>
      <c r="C472" s="1">
        <f t="shared" si="94"/>
        <v>4905001</v>
      </c>
      <c r="D472" s="25">
        <v>1028562</v>
      </c>
      <c r="E472" s="44">
        <v>0</v>
      </c>
      <c r="F472" s="25">
        <v>0</v>
      </c>
      <c r="G472" s="25">
        <v>487.88</v>
      </c>
      <c r="H472" s="25">
        <v>2585764</v>
      </c>
      <c r="I472" s="25">
        <v>0</v>
      </c>
      <c r="J472" s="25">
        <v>0</v>
      </c>
      <c r="K472" s="25">
        <v>395</v>
      </c>
      <c r="L472" s="25">
        <v>1028975</v>
      </c>
      <c r="M472" s="25">
        <v>77</v>
      </c>
      <c r="N472" s="25">
        <v>161700</v>
      </c>
      <c r="O472" s="25">
        <v>0</v>
      </c>
      <c r="P472" s="25">
        <v>0</v>
      </c>
      <c r="Q472" s="25">
        <v>0</v>
      </c>
      <c r="R472" s="25">
        <v>100000</v>
      </c>
    </row>
    <row r="473" spans="1:19" ht="21.95" customHeight="1">
      <c r="A473" s="23" t="s">
        <v>1409</v>
      </c>
      <c r="B473" s="28" t="s">
        <v>236</v>
      </c>
      <c r="C473" s="1">
        <f t="shared" si="94"/>
        <v>4264093</v>
      </c>
      <c r="D473" s="25">
        <v>711353</v>
      </c>
      <c r="E473" s="44">
        <v>0</v>
      </c>
      <c r="F473" s="25">
        <v>0</v>
      </c>
      <c r="G473" s="25">
        <v>371.5</v>
      </c>
      <c r="H473" s="25">
        <v>1968950</v>
      </c>
      <c r="I473" s="25">
        <v>0</v>
      </c>
      <c r="J473" s="25">
        <v>0</v>
      </c>
      <c r="K473" s="25">
        <v>478</v>
      </c>
      <c r="L473" s="25">
        <v>1245190</v>
      </c>
      <c r="M473" s="25">
        <v>66</v>
      </c>
      <c r="N473" s="25">
        <v>138600</v>
      </c>
      <c r="O473" s="25">
        <v>0</v>
      </c>
      <c r="P473" s="25">
        <v>0</v>
      </c>
      <c r="Q473" s="25">
        <v>0</v>
      </c>
      <c r="R473" s="25">
        <v>200000</v>
      </c>
    </row>
    <row r="474" spans="1:19" ht="21.95" customHeight="1">
      <c r="A474" s="23" t="s">
        <v>1410</v>
      </c>
      <c r="B474" s="28" t="s">
        <v>1627</v>
      </c>
      <c r="C474" s="1">
        <f>SUM(D474,F474,H474,J474,L474,N474,O474,P474,Q474,R474)</f>
        <v>3009120.2</v>
      </c>
      <c r="D474" s="3">
        <v>0</v>
      </c>
      <c r="E474" s="44">
        <v>0</v>
      </c>
      <c r="F474" s="25">
        <v>0</v>
      </c>
      <c r="G474" s="25">
        <v>336.25</v>
      </c>
      <c r="H474" s="25">
        <f>G474*5300</f>
        <v>1782125</v>
      </c>
      <c r="I474" s="25">
        <v>0</v>
      </c>
      <c r="J474" s="25">
        <v>0</v>
      </c>
      <c r="K474" s="25">
        <v>394.24</v>
      </c>
      <c r="L474" s="25">
        <f>K474*2605</f>
        <v>1026995.2000000001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200000</v>
      </c>
    </row>
    <row r="475" spans="1:19" ht="45" customHeight="1">
      <c r="A475" s="57" t="s">
        <v>244</v>
      </c>
      <c r="B475" s="57"/>
      <c r="C475" s="50">
        <f>SUM(C476:C483)</f>
        <v>29080575.979999997</v>
      </c>
      <c r="D475" s="50">
        <f t="shared" ref="D475:R475" si="95">SUM(D476:D483)</f>
        <v>5611806.4800000004</v>
      </c>
      <c r="E475" s="51">
        <f t="shared" si="95"/>
        <v>0</v>
      </c>
      <c r="F475" s="50">
        <f t="shared" si="95"/>
        <v>0</v>
      </c>
      <c r="G475" s="50">
        <f t="shared" si="95"/>
        <v>2505.09</v>
      </c>
      <c r="H475" s="50">
        <f t="shared" si="95"/>
        <v>11791202</v>
      </c>
      <c r="I475" s="50">
        <f t="shared" si="95"/>
        <v>0</v>
      </c>
      <c r="J475" s="50">
        <f t="shared" si="95"/>
        <v>0</v>
      </c>
      <c r="K475" s="50">
        <f t="shared" si="95"/>
        <v>3655.9</v>
      </c>
      <c r="L475" s="50">
        <f t="shared" si="95"/>
        <v>9232901.5</v>
      </c>
      <c r="M475" s="50">
        <f t="shared" si="95"/>
        <v>497.46000000000004</v>
      </c>
      <c r="N475" s="50">
        <f t="shared" si="95"/>
        <v>1044666</v>
      </c>
      <c r="O475" s="50">
        <f t="shared" si="95"/>
        <v>0</v>
      </c>
      <c r="P475" s="50">
        <f t="shared" si="95"/>
        <v>0</v>
      </c>
      <c r="Q475" s="50">
        <f t="shared" si="95"/>
        <v>0</v>
      </c>
      <c r="R475" s="50">
        <f t="shared" si="95"/>
        <v>1400000</v>
      </c>
    </row>
    <row r="476" spans="1:19" ht="21.95" customHeight="1">
      <c r="A476" s="23" t="s">
        <v>1411</v>
      </c>
      <c r="B476" s="28" t="s">
        <v>245</v>
      </c>
      <c r="C476" s="1">
        <f t="shared" ref="C476:C483" si="96">SUM(D476,F476,H476,J476,L476,N476,O476,P476,Q476,R476)</f>
        <v>6106366.8799999999</v>
      </c>
      <c r="D476" s="25">
        <v>1248788.58</v>
      </c>
      <c r="E476" s="44">
        <v>0</v>
      </c>
      <c r="F476" s="25">
        <v>0</v>
      </c>
      <c r="G476" s="25">
        <v>679.36</v>
      </c>
      <c r="H476" s="25">
        <v>3260928</v>
      </c>
      <c r="I476" s="25">
        <v>0</v>
      </c>
      <c r="J476" s="25">
        <v>0</v>
      </c>
      <c r="K476" s="25">
        <v>464.46</v>
      </c>
      <c r="L476" s="25">
        <v>1209918.3</v>
      </c>
      <c r="M476" s="25">
        <v>88.92</v>
      </c>
      <c r="N476" s="25">
        <v>186732</v>
      </c>
      <c r="O476" s="25">
        <v>0</v>
      </c>
      <c r="P476" s="25">
        <v>0</v>
      </c>
      <c r="Q476" s="25">
        <v>0</v>
      </c>
      <c r="R476" s="25">
        <v>200000</v>
      </c>
    </row>
    <row r="477" spans="1:19" ht="21.95" customHeight="1">
      <c r="A477" s="23" t="s">
        <v>1412</v>
      </c>
      <c r="B477" s="28" t="s">
        <v>246</v>
      </c>
      <c r="C477" s="1">
        <f t="shared" si="96"/>
        <v>2965548.7</v>
      </c>
      <c r="D477" s="25">
        <v>1354508.7</v>
      </c>
      <c r="E477" s="44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470</v>
      </c>
      <c r="L477" s="25">
        <v>1224350</v>
      </c>
      <c r="M477" s="25">
        <v>88.9</v>
      </c>
      <c r="N477" s="25">
        <v>186690</v>
      </c>
      <c r="O477" s="25">
        <v>0</v>
      </c>
      <c r="P477" s="25">
        <v>0</v>
      </c>
      <c r="Q477" s="25">
        <v>0</v>
      </c>
      <c r="R477" s="25">
        <v>200000</v>
      </c>
    </row>
    <row r="478" spans="1:19" ht="21.95" customHeight="1">
      <c r="A478" s="23" t="s">
        <v>1413</v>
      </c>
      <c r="B478" s="28" t="s">
        <v>251</v>
      </c>
      <c r="C478" s="1">
        <f t="shared" si="96"/>
        <v>5496415</v>
      </c>
      <c r="D478" s="25">
        <v>1376109</v>
      </c>
      <c r="E478" s="44">
        <v>0</v>
      </c>
      <c r="F478" s="25">
        <v>0</v>
      </c>
      <c r="G478" s="25">
        <v>459.48</v>
      </c>
      <c r="H478" s="25">
        <f>G478*5300</f>
        <v>2435244</v>
      </c>
      <c r="I478" s="25">
        <v>0</v>
      </c>
      <c r="J478" s="25">
        <v>0</v>
      </c>
      <c r="K478" s="25">
        <v>648</v>
      </c>
      <c r="L478" s="25">
        <v>1397322</v>
      </c>
      <c r="M478" s="25">
        <v>89.4</v>
      </c>
      <c r="N478" s="25">
        <v>187740</v>
      </c>
      <c r="O478" s="25">
        <v>0</v>
      </c>
      <c r="P478" s="25">
        <v>0</v>
      </c>
      <c r="Q478" s="25">
        <v>0</v>
      </c>
      <c r="R478" s="25">
        <v>100000</v>
      </c>
    </row>
    <row r="479" spans="1:19" ht="21.95" customHeight="1">
      <c r="A479" s="23" t="s">
        <v>1414</v>
      </c>
      <c r="B479" s="28" t="s">
        <v>248</v>
      </c>
      <c r="C479" s="1">
        <f t="shared" si="96"/>
        <v>325580</v>
      </c>
      <c r="D479" s="25">
        <v>0</v>
      </c>
      <c r="E479" s="44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59.8</v>
      </c>
      <c r="N479" s="25">
        <v>125580</v>
      </c>
      <c r="O479" s="25">
        <v>0</v>
      </c>
      <c r="P479" s="25">
        <v>0</v>
      </c>
      <c r="Q479" s="25">
        <v>0</v>
      </c>
      <c r="R479" s="25">
        <v>200000</v>
      </c>
    </row>
    <row r="480" spans="1:19" ht="21.95" customHeight="1">
      <c r="A480" s="23" t="s">
        <v>1415</v>
      </c>
      <c r="B480" s="28" t="s">
        <v>254</v>
      </c>
      <c r="C480" s="1">
        <f t="shared" si="96"/>
        <v>3839271.5</v>
      </c>
      <c r="D480" s="25">
        <v>955024.5</v>
      </c>
      <c r="E480" s="44">
        <v>0</v>
      </c>
      <c r="F480" s="25">
        <v>0</v>
      </c>
      <c r="G480" s="25">
        <v>317.19</v>
      </c>
      <c r="H480" s="25">
        <v>1522512</v>
      </c>
      <c r="I480" s="25">
        <v>0</v>
      </c>
      <c r="J480" s="25">
        <v>0</v>
      </c>
      <c r="K480" s="25">
        <v>393</v>
      </c>
      <c r="L480" s="25">
        <v>1023765</v>
      </c>
      <c r="M480" s="25">
        <v>65.7</v>
      </c>
      <c r="N480" s="25">
        <v>137970</v>
      </c>
      <c r="O480" s="25">
        <v>0</v>
      </c>
      <c r="P480" s="25">
        <v>0</v>
      </c>
      <c r="Q480" s="25">
        <v>0</v>
      </c>
      <c r="R480" s="25">
        <v>200000</v>
      </c>
    </row>
    <row r="481" spans="1:19" ht="21.95" customHeight="1">
      <c r="A481" s="23" t="s">
        <v>1416</v>
      </c>
      <c r="B481" s="28" t="s">
        <v>257</v>
      </c>
      <c r="C481" s="1">
        <f t="shared" si="96"/>
        <v>4240672.9000000004</v>
      </c>
      <c r="D481" s="25">
        <v>677375.7</v>
      </c>
      <c r="E481" s="44">
        <v>0</v>
      </c>
      <c r="F481" s="25">
        <v>0</v>
      </c>
      <c r="G481" s="25">
        <v>351.87</v>
      </c>
      <c r="H481" s="25">
        <f>G481*5300</f>
        <v>1864911</v>
      </c>
      <c r="I481" s="25">
        <v>0</v>
      </c>
      <c r="J481" s="25">
        <v>0</v>
      </c>
      <c r="K481" s="25">
        <v>568.44000000000005</v>
      </c>
      <c r="L481" s="25">
        <v>1480786.2</v>
      </c>
      <c r="M481" s="25">
        <v>56</v>
      </c>
      <c r="N481" s="25">
        <v>117600</v>
      </c>
      <c r="O481" s="25">
        <v>0</v>
      </c>
      <c r="P481" s="25">
        <v>0</v>
      </c>
      <c r="Q481" s="25">
        <v>0</v>
      </c>
      <c r="R481" s="25">
        <v>100000</v>
      </c>
    </row>
    <row r="482" spans="1:19" ht="21.95" customHeight="1">
      <c r="A482" s="23" t="s">
        <v>1417</v>
      </c>
      <c r="B482" s="28" t="s">
        <v>1558</v>
      </c>
      <c r="C482" s="1">
        <f t="shared" si="96"/>
        <v>3710185</v>
      </c>
      <c r="D482" s="25">
        <v>0</v>
      </c>
      <c r="E482" s="44">
        <v>0</v>
      </c>
      <c r="F482" s="25">
        <v>0</v>
      </c>
      <c r="G482" s="25">
        <v>493.75</v>
      </c>
      <c r="H482" s="25">
        <f>G482*3300</f>
        <v>1629375</v>
      </c>
      <c r="I482" s="25">
        <v>0</v>
      </c>
      <c r="J482" s="25">
        <v>0</v>
      </c>
      <c r="K482" s="25">
        <v>722</v>
      </c>
      <c r="L482" s="25">
        <f>K482*2605</f>
        <v>1880810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200000</v>
      </c>
    </row>
    <row r="483" spans="1:19" ht="21.95" customHeight="1">
      <c r="A483" s="23" t="s">
        <v>1418</v>
      </c>
      <c r="B483" s="28" t="s">
        <v>259</v>
      </c>
      <c r="C483" s="1">
        <f t="shared" si="96"/>
        <v>2396536</v>
      </c>
      <c r="D483" s="25">
        <v>0</v>
      </c>
      <c r="E483" s="44">
        <v>0</v>
      </c>
      <c r="F483" s="25">
        <v>0</v>
      </c>
      <c r="G483" s="25">
        <v>203.44</v>
      </c>
      <c r="H483" s="25">
        <f>G483*5300</f>
        <v>1078232</v>
      </c>
      <c r="I483" s="25">
        <v>0</v>
      </c>
      <c r="J483" s="25">
        <v>0</v>
      </c>
      <c r="K483" s="25">
        <v>390</v>
      </c>
      <c r="L483" s="25">
        <f>K483*2605</f>
        <v>1015950</v>
      </c>
      <c r="M483" s="25">
        <v>48.74</v>
      </c>
      <c r="N483" s="25">
        <v>102354</v>
      </c>
      <c r="O483" s="25">
        <v>0</v>
      </c>
      <c r="P483" s="25">
        <v>0</v>
      </c>
      <c r="Q483" s="25">
        <v>0</v>
      </c>
      <c r="R483" s="25">
        <v>200000</v>
      </c>
    </row>
    <row r="484" spans="1:19" ht="45" customHeight="1">
      <c r="A484" s="57" t="s">
        <v>1559</v>
      </c>
      <c r="B484" s="57"/>
      <c r="C484" s="50">
        <f>SUM(C485)</f>
        <v>3112900</v>
      </c>
      <c r="D484" s="50">
        <f t="shared" ref="D484:R484" si="97">SUM(D485)</f>
        <v>0</v>
      </c>
      <c r="E484" s="51">
        <f t="shared" si="97"/>
        <v>0</v>
      </c>
      <c r="F484" s="50">
        <f t="shared" si="97"/>
        <v>0</v>
      </c>
      <c r="G484" s="50">
        <f t="shared" si="97"/>
        <v>353</v>
      </c>
      <c r="H484" s="50">
        <f t="shared" si="97"/>
        <v>1870900</v>
      </c>
      <c r="I484" s="50">
        <f t="shared" si="97"/>
        <v>0</v>
      </c>
      <c r="J484" s="50">
        <f t="shared" si="97"/>
        <v>0</v>
      </c>
      <c r="K484" s="50">
        <f t="shared" si="97"/>
        <v>400</v>
      </c>
      <c r="L484" s="50">
        <f t="shared" si="97"/>
        <v>1042000</v>
      </c>
      <c r="M484" s="50">
        <f t="shared" si="97"/>
        <v>0</v>
      </c>
      <c r="N484" s="50">
        <f t="shared" si="97"/>
        <v>0</v>
      </c>
      <c r="O484" s="50">
        <f t="shared" si="97"/>
        <v>0</v>
      </c>
      <c r="P484" s="50">
        <f t="shared" si="97"/>
        <v>0</v>
      </c>
      <c r="Q484" s="50">
        <f t="shared" si="97"/>
        <v>0</v>
      </c>
      <c r="R484" s="50">
        <f t="shared" si="97"/>
        <v>200000</v>
      </c>
      <c r="S484" s="16">
        <f>C484</f>
        <v>3112900</v>
      </c>
    </row>
    <row r="485" spans="1:19" ht="21.95" customHeight="1">
      <c r="A485" s="23" t="s">
        <v>1419</v>
      </c>
      <c r="B485" s="28" t="s">
        <v>1560</v>
      </c>
      <c r="C485" s="1">
        <f>SUM(D485,F485,H485,J485,L485,N485,O485,P485,Q485,R485)</f>
        <v>3112900</v>
      </c>
      <c r="D485" s="25">
        <v>0</v>
      </c>
      <c r="E485" s="44">
        <v>0</v>
      </c>
      <c r="F485" s="25">
        <v>0</v>
      </c>
      <c r="G485" s="25">
        <v>353</v>
      </c>
      <c r="H485" s="25">
        <f>G485*5300</f>
        <v>1870900</v>
      </c>
      <c r="I485" s="25">
        <v>0</v>
      </c>
      <c r="J485" s="25">
        <v>0</v>
      </c>
      <c r="K485" s="25">
        <v>400</v>
      </c>
      <c r="L485" s="25">
        <f>K485*2605</f>
        <v>1042000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200000</v>
      </c>
    </row>
    <row r="486" spans="1:19" ht="45" customHeight="1">
      <c r="A486" s="57" t="s">
        <v>262</v>
      </c>
      <c r="B486" s="57"/>
      <c r="C486" s="50">
        <f>SUM(C487)</f>
        <v>9607866</v>
      </c>
      <c r="D486" s="50">
        <f t="shared" ref="D486:R486" si="98">SUM(D487)</f>
        <v>2338414.5</v>
      </c>
      <c r="E486" s="51">
        <f t="shared" si="98"/>
        <v>0</v>
      </c>
      <c r="F486" s="50">
        <f t="shared" si="98"/>
        <v>0</v>
      </c>
      <c r="G486" s="50">
        <f t="shared" si="98"/>
        <v>756.3</v>
      </c>
      <c r="H486" s="50">
        <f t="shared" si="98"/>
        <v>3630240</v>
      </c>
      <c r="I486" s="50">
        <f t="shared" si="98"/>
        <v>0</v>
      </c>
      <c r="J486" s="50">
        <f t="shared" si="98"/>
        <v>0</v>
      </c>
      <c r="K486" s="50">
        <f t="shared" si="98"/>
        <v>646.29999999999995</v>
      </c>
      <c r="L486" s="50">
        <f t="shared" si="98"/>
        <v>1683611.5</v>
      </c>
      <c r="M486" s="50">
        <f t="shared" si="98"/>
        <v>836</v>
      </c>
      <c r="N486" s="50">
        <f t="shared" si="98"/>
        <v>1755600</v>
      </c>
      <c r="O486" s="50">
        <f t="shared" si="98"/>
        <v>0</v>
      </c>
      <c r="P486" s="50">
        <f t="shared" si="98"/>
        <v>0</v>
      </c>
      <c r="Q486" s="50">
        <f t="shared" si="98"/>
        <v>0</v>
      </c>
      <c r="R486" s="50">
        <f t="shared" si="98"/>
        <v>200000</v>
      </c>
      <c r="S486" s="16">
        <f>C486</f>
        <v>9607866</v>
      </c>
    </row>
    <row r="487" spans="1:19" ht="21.95" customHeight="1">
      <c r="A487" s="23" t="s">
        <v>1420</v>
      </c>
      <c r="B487" s="28" t="s">
        <v>260</v>
      </c>
      <c r="C487" s="1">
        <f>SUM(D487,F487,H487,J487,L487,N487,O487,P487,Q487,R487)</f>
        <v>9607866</v>
      </c>
      <c r="D487" s="25">
        <v>2338414.5</v>
      </c>
      <c r="E487" s="44">
        <v>0</v>
      </c>
      <c r="F487" s="25">
        <v>0</v>
      </c>
      <c r="G487" s="25">
        <v>756.3</v>
      </c>
      <c r="H487" s="25">
        <v>3630240</v>
      </c>
      <c r="I487" s="25">
        <v>0</v>
      </c>
      <c r="J487" s="25">
        <v>0</v>
      </c>
      <c r="K487" s="25">
        <v>646.29999999999995</v>
      </c>
      <c r="L487" s="25">
        <v>1683611.5</v>
      </c>
      <c r="M487" s="25">
        <v>836</v>
      </c>
      <c r="N487" s="25">
        <v>1755600</v>
      </c>
      <c r="O487" s="25">
        <v>0</v>
      </c>
      <c r="P487" s="25">
        <v>0</v>
      </c>
      <c r="Q487" s="25">
        <v>0</v>
      </c>
      <c r="R487" s="25">
        <v>200000</v>
      </c>
    </row>
    <row r="488" spans="1:19" ht="45" customHeight="1">
      <c r="A488" s="57" t="s">
        <v>288</v>
      </c>
      <c r="B488" s="57"/>
      <c r="C488" s="50">
        <f>SUM(C489:C502)</f>
        <v>102176068.84999999</v>
      </c>
      <c r="D488" s="50">
        <f t="shared" ref="D488:R488" si="99">SUM(D489:D502)</f>
        <v>31458167.249999996</v>
      </c>
      <c r="E488" s="51">
        <f t="shared" si="99"/>
        <v>0</v>
      </c>
      <c r="F488" s="50">
        <f t="shared" si="99"/>
        <v>0</v>
      </c>
      <c r="G488" s="50">
        <f t="shared" si="99"/>
        <v>8450.2599999999984</v>
      </c>
      <c r="H488" s="50">
        <f t="shared" si="99"/>
        <v>37879058</v>
      </c>
      <c r="I488" s="50">
        <f t="shared" si="99"/>
        <v>839.4</v>
      </c>
      <c r="J488" s="50">
        <f t="shared" si="99"/>
        <v>2434260</v>
      </c>
      <c r="K488" s="50">
        <f t="shared" si="99"/>
        <v>10750.32</v>
      </c>
      <c r="L488" s="50">
        <f t="shared" si="99"/>
        <v>28004583.600000001</v>
      </c>
      <c r="M488" s="50">
        <f t="shared" si="99"/>
        <v>0</v>
      </c>
      <c r="N488" s="50">
        <f t="shared" si="99"/>
        <v>0</v>
      </c>
      <c r="O488" s="50">
        <f t="shared" si="99"/>
        <v>0</v>
      </c>
      <c r="P488" s="50">
        <f t="shared" si="99"/>
        <v>0</v>
      </c>
      <c r="Q488" s="50">
        <f t="shared" si="99"/>
        <v>0</v>
      </c>
      <c r="R488" s="50">
        <f t="shared" si="99"/>
        <v>2400000</v>
      </c>
    </row>
    <row r="489" spans="1:19" ht="21.95" customHeight="1">
      <c r="A489" s="23" t="s">
        <v>1825</v>
      </c>
      <c r="B489" s="33" t="s">
        <v>269</v>
      </c>
      <c r="C489" s="1">
        <f>SUM(D489,F489,H489,J489,L489,N489,O489,P489,Q489,R489)</f>
        <v>7235066.7000000002</v>
      </c>
      <c r="D489" s="25">
        <v>1667591.7</v>
      </c>
      <c r="E489" s="44">
        <v>0</v>
      </c>
      <c r="F489" s="25">
        <v>0</v>
      </c>
      <c r="G489" s="25">
        <v>690</v>
      </c>
      <c r="H489" s="25">
        <f>G489*5300</f>
        <v>3657000</v>
      </c>
      <c r="I489" s="25">
        <v>0</v>
      </c>
      <c r="J489" s="25">
        <v>0</v>
      </c>
      <c r="K489" s="25">
        <v>695</v>
      </c>
      <c r="L489" s="25">
        <f>K489*2605</f>
        <v>1810475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100000</v>
      </c>
    </row>
    <row r="490" spans="1:19" ht="21.95" customHeight="1">
      <c r="A490" s="23" t="s">
        <v>1421</v>
      </c>
      <c r="B490" s="33" t="s">
        <v>267</v>
      </c>
      <c r="C490" s="1">
        <f>SUM(D490,F490,H490,J490,L490,N490,O490,P490,Q490,R490)</f>
        <v>6105240.5</v>
      </c>
      <c r="D490" s="25">
        <v>1556920.5</v>
      </c>
      <c r="E490" s="44">
        <v>0</v>
      </c>
      <c r="F490" s="25">
        <v>0</v>
      </c>
      <c r="G490" s="25">
        <v>544.4</v>
      </c>
      <c r="H490" s="25">
        <v>2885320</v>
      </c>
      <c r="I490" s="25">
        <v>0</v>
      </c>
      <c r="J490" s="25">
        <v>0</v>
      </c>
      <c r="K490" s="25">
        <v>600</v>
      </c>
      <c r="L490" s="25">
        <f>K490*2605</f>
        <v>1563000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100000</v>
      </c>
    </row>
    <row r="491" spans="1:19" ht="21.95" customHeight="1">
      <c r="A491" s="23" t="s">
        <v>1422</v>
      </c>
      <c r="B491" s="33" t="s">
        <v>271</v>
      </c>
      <c r="C491" s="1">
        <f t="shared" ref="C491:C502" si="100">SUM(D491,F491,H491,J491,L491,N491,O491,P491,Q491,R491)</f>
        <v>2930701.31</v>
      </c>
      <c r="D491" s="25">
        <v>788241.06</v>
      </c>
      <c r="E491" s="44">
        <v>0</v>
      </c>
      <c r="F491" s="25">
        <v>0</v>
      </c>
      <c r="G491" s="25">
        <v>282.3</v>
      </c>
      <c r="H491" s="25">
        <v>931590</v>
      </c>
      <c r="I491" s="25">
        <v>0</v>
      </c>
      <c r="J491" s="25">
        <v>0</v>
      </c>
      <c r="K491" s="25">
        <v>388.05</v>
      </c>
      <c r="L491" s="25">
        <v>1010870.25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200000</v>
      </c>
    </row>
    <row r="492" spans="1:19" ht="21.95" customHeight="1">
      <c r="A492" s="23" t="s">
        <v>1423</v>
      </c>
      <c r="B492" s="33" t="s">
        <v>272</v>
      </c>
      <c r="C492" s="1">
        <f t="shared" si="100"/>
        <v>7380133.5999999996</v>
      </c>
      <c r="D492" s="25">
        <v>3875433.6</v>
      </c>
      <c r="E492" s="44">
        <v>0</v>
      </c>
      <c r="F492" s="25">
        <v>0</v>
      </c>
      <c r="G492" s="25">
        <v>0</v>
      </c>
      <c r="H492" s="25">
        <v>0</v>
      </c>
      <c r="I492" s="25">
        <v>72.400000000000006</v>
      </c>
      <c r="J492" s="25">
        <v>209960</v>
      </c>
      <c r="K492" s="25">
        <v>1188</v>
      </c>
      <c r="L492" s="25">
        <v>3094740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200000</v>
      </c>
    </row>
    <row r="493" spans="1:19" ht="21.95" customHeight="1">
      <c r="A493" s="23" t="s">
        <v>1424</v>
      </c>
      <c r="B493" s="33" t="s">
        <v>273</v>
      </c>
      <c r="C493" s="1">
        <f t="shared" si="100"/>
        <v>5145720.8</v>
      </c>
      <c r="D493" s="25">
        <v>1618809</v>
      </c>
      <c r="E493" s="44">
        <v>0</v>
      </c>
      <c r="F493" s="25">
        <v>0</v>
      </c>
      <c r="G493" s="25">
        <v>563.6</v>
      </c>
      <c r="H493" s="25">
        <v>1859880</v>
      </c>
      <c r="I493" s="25">
        <v>0</v>
      </c>
      <c r="J493" s="25">
        <v>0</v>
      </c>
      <c r="K493" s="25">
        <v>563.16</v>
      </c>
      <c r="L493" s="25">
        <v>1467031.8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200000</v>
      </c>
    </row>
    <row r="494" spans="1:19" ht="21.95" customHeight="1">
      <c r="A494" s="23" t="s">
        <v>1425</v>
      </c>
      <c r="B494" s="33" t="s">
        <v>274</v>
      </c>
      <c r="C494" s="1">
        <f t="shared" si="100"/>
        <v>11975772.949999999</v>
      </c>
      <c r="D494" s="25">
        <v>3888296.7</v>
      </c>
      <c r="E494" s="44">
        <v>0</v>
      </c>
      <c r="F494" s="25">
        <v>0</v>
      </c>
      <c r="G494" s="25">
        <v>879.1</v>
      </c>
      <c r="H494" s="25">
        <v>4659230</v>
      </c>
      <c r="I494" s="25">
        <v>0</v>
      </c>
      <c r="J494" s="25">
        <v>0</v>
      </c>
      <c r="K494" s="25">
        <v>1239.25</v>
      </c>
      <c r="L494" s="25">
        <v>3228246.25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200000</v>
      </c>
    </row>
    <row r="495" spans="1:19" ht="21.95" customHeight="1">
      <c r="A495" s="23" t="s">
        <v>1426</v>
      </c>
      <c r="B495" s="33" t="s">
        <v>275</v>
      </c>
      <c r="C495" s="1">
        <f t="shared" si="100"/>
        <v>6284020.9399999995</v>
      </c>
      <c r="D495" s="25">
        <v>1652835.54</v>
      </c>
      <c r="E495" s="44">
        <v>0</v>
      </c>
      <c r="F495" s="25">
        <v>0</v>
      </c>
      <c r="G495" s="25">
        <v>560.1</v>
      </c>
      <c r="H495" s="25">
        <v>2968530</v>
      </c>
      <c r="I495" s="25">
        <v>0</v>
      </c>
      <c r="J495" s="25">
        <v>0</v>
      </c>
      <c r="K495" s="25">
        <v>561.48</v>
      </c>
      <c r="L495" s="25">
        <v>1462655.4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200000</v>
      </c>
    </row>
    <row r="496" spans="1:19" ht="21.95" customHeight="1">
      <c r="A496" s="23" t="s">
        <v>1427</v>
      </c>
      <c r="B496" s="33" t="s">
        <v>277</v>
      </c>
      <c r="C496" s="1">
        <f t="shared" si="100"/>
        <v>2751652.9</v>
      </c>
      <c r="D496" s="25">
        <v>1213985.3999999999</v>
      </c>
      <c r="E496" s="44">
        <v>0</v>
      </c>
      <c r="F496" s="25">
        <v>0</v>
      </c>
      <c r="G496" s="25">
        <v>0</v>
      </c>
      <c r="H496" s="25">
        <v>0</v>
      </c>
      <c r="I496" s="25">
        <v>0</v>
      </c>
      <c r="J496" s="25">
        <v>0</v>
      </c>
      <c r="K496" s="25">
        <v>513.5</v>
      </c>
      <c r="L496" s="25">
        <v>1337667.5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200000</v>
      </c>
    </row>
    <row r="497" spans="1:19" ht="21.95" customHeight="1">
      <c r="A497" s="23" t="s">
        <v>1428</v>
      </c>
      <c r="B497" s="33" t="s">
        <v>280</v>
      </c>
      <c r="C497" s="1">
        <f>SUM(D497,F497,H497,J497,L497,N497,O497,P497,Q497,R497)</f>
        <v>20519950.850000001</v>
      </c>
      <c r="D497" s="25">
        <v>6855789.5999999996</v>
      </c>
      <c r="E497" s="44">
        <v>0</v>
      </c>
      <c r="F497" s="25">
        <v>0</v>
      </c>
      <c r="G497" s="25">
        <v>1180.8</v>
      </c>
      <c r="H497" s="25">
        <v>5667840</v>
      </c>
      <c r="I497" s="25">
        <v>740.7</v>
      </c>
      <c r="J497" s="25">
        <v>2148030</v>
      </c>
      <c r="K497" s="25">
        <v>2168.25</v>
      </c>
      <c r="L497" s="25">
        <v>5648291.25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200000</v>
      </c>
    </row>
    <row r="498" spans="1:19" ht="21.95" customHeight="1">
      <c r="A498" s="23" t="s">
        <v>1429</v>
      </c>
      <c r="B498" s="33" t="s">
        <v>278</v>
      </c>
      <c r="C498" s="1">
        <f t="shared" si="100"/>
        <v>13176072.6</v>
      </c>
      <c r="D498" s="25">
        <v>4489585.95</v>
      </c>
      <c r="E498" s="44">
        <v>0</v>
      </c>
      <c r="F498" s="25">
        <v>0</v>
      </c>
      <c r="G498" s="25">
        <v>788.4</v>
      </c>
      <c r="H498" s="25">
        <v>4178520</v>
      </c>
      <c r="I498" s="25">
        <v>0</v>
      </c>
      <c r="J498" s="25">
        <v>0</v>
      </c>
      <c r="K498" s="25">
        <v>1653.73</v>
      </c>
      <c r="L498" s="25">
        <v>4307966.6500000004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200000</v>
      </c>
    </row>
    <row r="499" spans="1:19" ht="21.95" customHeight="1">
      <c r="A499" s="23" t="s">
        <v>1430</v>
      </c>
      <c r="B499" s="33" t="s">
        <v>279</v>
      </c>
      <c r="C499" s="1">
        <f t="shared" si="100"/>
        <v>3539700</v>
      </c>
      <c r="D499" s="25">
        <v>0</v>
      </c>
      <c r="E499" s="44">
        <v>0</v>
      </c>
      <c r="F499" s="25">
        <v>0</v>
      </c>
      <c r="G499" s="25">
        <v>649</v>
      </c>
      <c r="H499" s="25">
        <f>G499*5300</f>
        <v>3439700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100000</v>
      </c>
    </row>
    <row r="500" spans="1:19" ht="21.95" customHeight="1">
      <c r="A500" s="23" t="s">
        <v>1431</v>
      </c>
      <c r="B500" s="33" t="s">
        <v>282</v>
      </c>
      <c r="C500" s="1">
        <f t="shared" si="100"/>
        <v>9959047.6999999993</v>
      </c>
      <c r="D500" s="25">
        <v>3850678.2</v>
      </c>
      <c r="E500" s="44">
        <v>0</v>
      </c>
      <c r="F500" s="25">
        <v>0</v>
      </c>
      <c r="G500" s="25">
        <v>866.2</v>
      </c>
      <c r="H500" s="25">
        <v>2858460</v>
      </c>
      <c r="I500" s="25">
        <v>26.3</v>
      </c>
      <c r="J500" s="25">
        <v>76270</v>
      </c>
      <c r="K500" s="25">
        <v>1179.9000000000001</v>
      </c>
      <c r="L500" s="25">
        <v>3073639.5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100000</v>
      </c>
    </row>
    <row r="501" spans="1:19" ht="21.95" customHeight="1">
      <c r="A501" s="23" t="s">
        <v>1432</v>
      </c>
      <c r="B501" s="33" t="s">
        <v>1362</v>
      </c>
      <c r="C501" s="1">
        <f t="shared" si="100"/>
        <v>2537984</v>
      </c>
      <c r="D501" s="25">
        <v>0</v>
      </c>
      <c r="E501" s="44">
        <v>0</v>
      </c>
      <c r="F501" s="25">
        <v>0</v>
      </c>
      <c r="G501" s="25">
        <v>708.48</v>
      </c>
      <c r="H501" s="25">
        <v>2337984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200000</v>
      </c>
    </row>
    <row r="502" spans="1:19" ht="21.95" customHeight="1">
      <c r="A502" s="23" t="s">
        <v>1433</v>
      </c>
      <c r="B502" s="33" t="s">
        <v>1363</v>
      </c>
      <c r="C502" s="1">
        <f t="shared" si="100"/>
        <v>2635004</v>
      </c>
      <c r="D502" s="25">
        <v>0</v>
      </c>
      <c r="E502" s="44">
        <v>0</v>
      </c>
      <c r="F502" s="25">
        <v>0</v>
      </c>
      <c r="G502" s="25">
        <v>737.88</v>
      </c>
      <c r="H502" s="25">
        <v>2435004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200000</v>
      </c>
    </row>
    <row r="503" spans="1:19" ht="45" customHeight="1">
      <c r="A503" s="57" t="s">
        <v>1372</v>
      </c>
      <c r="B503" s="57"/>
      <c r="C503" s="50">
        <f>SUM(C504)</f>
        <v>1445775</v>
      </c>
      <c r="D503" s="50">
        <f t="shared" ref="D503:R503" si="101">SUM(D504)</f>
        <v>0</v>
      </c>
      <c r="E503" s="51">
        <f t="shared" si="101"/>
        <v>0</v>
      </c>
      <c r="F503" s="50">
        <f t="shared" si="101"/>
        <v>0</v>
      </c>
      <c r="G503" s="50">
        <f t="shared" si="101"/>
        <v>0</v>
      </c>
      <c r="H503" s="50">
        <f t="shared" si="101"/>
        <v>0</v>
      </c>
      <c r="I503" s="50">
        <f t="shared" si="101"/>
        <v>0</v>
      </c>
      <c r="J503" s="50">
        <f t="shared" si="101"/>
        <v>0</v>
      </c>
      <c r="K503" s="50">
        <f t="shared" si="101"/>
        <v>555</v>
      </c>
      <c r="L503" s="50">
        <f t="shared" si="101"/>
        <v>1445775</v>
      </c>
      <c r="M503" s="50">
        <f t="shared" si="101"/>
        <v>0</v>
      </c>
      <c r="N503" s="50">
        <f t="shared" si="101"/>
        <v>0</v>
      </c>
      <c r="O503" s="50">
        <f t="shared" si="101"/>
        <v>0</v>
      </c>
      <c r="P503" s="50">
        <f t="shared" si="101"/>
        <v>0</v>
      </c>
      <c r="Q503" s="50">
        <f t="shared" si="101"/>
        <v>0</v>
      </c>
      <c r="R503" s="50">
        <f t="shared" si="101"/>
        <v>0</v>
      </c>
    </row>
    <row r="504" spans="1:19" ht="21.95" customHeight="1">
      <c r="A504" s="23" t="s">
        <v>1434</v>
      </c>
      <c r="B504" s="33" t="s">
        <v>1373</v>
      </c>
      <c r="C504" s="1">
        <f>SUM(D504,F504,H504,J504,L504,N504,O504,P504,Q504,R504)</f>
        <v>1445775</v>
      </c>
      <c r="D504" s="25">
        <v>0</v>
      </c>
      <c r="E504" s="44">
        <v>0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5">
        <v>555</v>
      </c>
      <c r="L504" s="25">
        <v>1445775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</row>
    <row r="505" spans="1:19" ht="45" customHeight="1">
      <c r="A505" s="57" t="s">
        <v>294</v>
      </c>
      <c r="B505" s="57"/>
      <c r="C505" s="50">
        <f>SUM(C506:C507)</f>
        <v>6176576</v>
      </c>
      <c r="D505" s="50">
        <f t="shared" ref="D505:R505" si="102">SUM(D506:D507)</f>
        <v>0</v>
      </c>
      <c r="E505" s="51">
        <f t="shared" si="102"/>
        <v>0</v>
      </c>
      <c r="F505" s="50">
        <f t="shared" si="102"/>
        <v>0</v>
      </c>
      <c r="G505" s="50">
        <f t="shared" si="102"/>
        <v>1089.92</v>
      </c>
      <c r="H505" s="50">
        <f t="shared" si="102"/>
        <v>5776576</v>
      </c>
      <c r="I505" s="50">
        <f t="shared" si="102"/>
        <v>0</v>
      </c>
      <c r="J505" s="50">
        <f t="shared" si="102"/>
        <v>0</v>
      </c>
      <c r="K505" s="50">
        <f t="shared" si="102"/>
        <v>0</v>
      </c>
      <c r="L505" s="50">
        <f t="shared" si="102"/>
        <v>0</v>
      </c>
      <c r="M505" s="50">
        <f t="shared" si="102"/>
        <v>0</v>
      </c>
      <c r="N505" s="50">
        <f t="shared" si="102"/>
        <v>0</v>
      </c>
      <c r="O505" s="50">
        <f t="shared" si="102"/>
        <v>0</v>
      </c>
      <c r="P505" s="50">
        <f t="shared" si="102"/>
        <v>0</v>
      </c>
      <c r="Q505" s="50">
        <f t="shared" si="102"/>
        <v>0</v>
      </c>
      <c r="R505" s="50">
        <f t="shared" si="102"/>
        <v>400000</v>
      </c>
      <c r="S505" s="16">
        <f>C505</f>
        <v>6176576</v>
      </c>
    </row>
    <row r="506" spans="1:19" ht="21.95" customHeight="1">
      <c r="A506" s="23" t="s">
        <v>1435</v>
      </c>
      <c r="B506" s="33" t="s">
        <v>295</v>
      </c>
      <c r="C506" s="1">
        <f>SUM(D506,F506,H506,J506,L506,N506,O506,P506,Q506,R506)</f>
        <v>3088288</v>
      </c>
      <c r="D506" s="25">
        <v>0</v>
      </c>
      <c r="E506" s="44">
        <v>0</v>
      </c>
      <c r="F506" s="25">
        <v>0</v>
      </c>
      <c r="G506" s="25">
        <v>544.96</v>
      </c>
      <c r="H506" s="25">
        <v>2888288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200000</v>
      </c>
    </row>
    <row r="507" spans="1:19" ht="21.95" customHeight="1">
      <c r="A507" s="23" t="s">
        <v>1436</v>
      </c>
      <c r="B507" s="33" t="s">
        <v>296</v>
      </c>
      <c r="C507" s="1">
        <f>SUM(D507,F507,H507,J507,L507,N507,O507,P507,Q507,R507)</f>
        <v>3088288</v>
      </c>
      <c r="D507" s="25">
        <v>0</v>
      </c>
      <c r="E507" s="44">
        <v>0</v>
      </c>
      <c r="F507" s="25">
        <v>0</v>
      </c>
      <c r="G507" s="25">
        <v>544.96</v>
      </c>
      <c r="H507" s="25">
        <v>2888288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200000</v>
      </c>
    </row>
    <row r="508" spans="1:19" ht="45" customHeight="1">
      <c r="A508" s="57" t="s">
        <v>298</v>
      </c>
      <c r="B508" s="57"/>
      <c r="C508" s="50">
        <f>SUM(C509)</f>
        <v>3008060</v>
      </c>
      <c r="D508" s="50">
        <f t="shared" ref="D508:R508" si="103">SUM(D509)</f>
        <v>380100</v>
      </c>
      <c r="E508" s="51">
        <f t="shared" si="103"/>
        <v>0</v>
      </c>
      <c r="F508" s="50">
        <f t="shared" si="103"/>
        <v>0</v>
      </c>
      <c r="G508" s="50">
        <f t="shared" si="103"/>
        <v>300</v>
      </c>
      <c r="H508" s="50">
        <f t="shared" si="103"/>
        <v>990000</v>
      </c>
      <c r="I508" s="50">
        <f t="shared" si="103"/>
        <v>0</v>
      </c>
      <c r="J508" s="50">
        <f t="shared" si="103"/>
        <v>0</v>
      </c>
      <c r="K508" s="50">
        <f t="shared" si="103"/>
        <v>552</v>
      </c>
      <c r="L508" s="50">
        <f t="shared" si="103"/>
        <v>1437960</v>
      </c>
      <c r="M508" s="50">
        <f t="shared" si="103"/>
        <v>0</v>
      </c>
      <c r="N508" s="50">
        <f t="shared" si="103"/>
        <v>0</v>
      </c>
      <c r="O508" s="50">
        <f t="shared" si="103"/>
        <v>0</v>
      </c>
      <c r="P508" s="50">
        <f t="shared" si="103"/>
        <v>0</v>
      </c>
      <c r="Q508" s="50">
        <f t="shared" si="103"/>
        <v>0</v>
      </c>
      <c r="R508" s="50">
        <f t="shared" si="103"/>
        <v>200000</v>
      </c>
      <c r="S508" s="16">
        <f>C508</f>
        <v>3008060</v>
      </c>
    </row>
    <row r="509" spans="1:19" ht="21.95" customHeight="1">
      <c r="A509" s="21" t="s">
        <v>1437</v>
      </c>
      <c r="B509" s="33" t="s">
        <v>297</v>
      </c>
      <c r="C509" s="1">
        <f>SUM(D509,F509,H509,J509,L509,N509,O509,P509,Q509,R509)</f>
        <v>3008060</v>
      </c>
      <c r="D509" s="3">
        <v>380100</v>
      </c>
      <c r="E509" s="8">
        <v>0</v>
      </c>
      <c r="F509" s="3">
        <v>0</v>
      </c>
      <c r="G509" s="3">
        <v>300</v>
      </c>
      <c r="H509" s="3">
        <v>990000</v>
      </c>
      <c r="I509" s="3">
        <v>0</v>
      </c>
      <c r="J509" s="3">
        <v>0</v>
      </c>
      <c r="K509" s="3">
        <v>552</v>
      </c>
      <c r="L509" s="3">
        <v>1437960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200000</v>
      </c>
      <c r="S509" s="16"/>
    </row>
    <row r="510" spans="1:19" ht="45" customHeight="1">
      <c r="A510" s="57" t="s">
        <v>405</v>
      </c>
      <c r="B510" s="57"/>
      <c r="C510" s="50">
        <f>SUM(C511:C717)</f>
        <v>612315051.72000015</v>
      </c>
      <c r="D510" s="50">
        <f t="shared" ref="D510:R510" si="104">SUM(D511:D717)</f>
        <v>103436154.97</v>
      </c>
      <c r="E510" s="51">
        <f t="shared" si="104"/>
        <v>0</v>
      </c>
      <c r="F510" s="50">
        <f t="shared" si="104"/>
        <v>0</v>
      </c>
      <c r="G510" s="50">
        <f t="shared" si="104"/>
        <v>78874.190000000017</v>
      </c>
      <c r="H510" s="50">
        <f t="shared" si="104"/>
        <v>413838807</v>
      </c>
      <c r="I510" s="50">
        <f t="shared" si="104"/>
        <v>0</v>
      </c>
      <c r="J510" s="50">
        <f t="shared" si="104"/>
        <v>0</v>
      </c>
      <c r="K510" s="50">
        <f t="shared" si="104"/>
        <v>21423.95</v>
      </c>
      <c r="L510" s="50">
        <f t="shared" si="104"/>
        <v>55740089.75</v>
      </c>
      <c r="M510" s="50">
        <f t="shared" si="104"/>
        <v>0</v>
      </c>
      <c r="N510" s="50">
        <f t="shared" si="104"/>
        <v>0</v>
      </c>
      <c r="O510" s="50">
        <f t="shared" si="104"/>
        <v>0</v>
      </c>
      <c r="P510" s="50">
        <f t="shared" si="104"/>
        <v>0</v>
      </c>
      <c r="Q510" s="50">
        <f t="shared" si="104"/>
        <v>0</v>
      </c>
      <c r="R510" s="50">
        <f t="shared" si="104"/>
        <v>39300000</v>
      </c>
    </row>
    <row r="511" spans="1:19" ht="21.95" customHeight="1">
      <c r="A511" s="71" t="s">
        <v>1438</v>
      </c>
      <c r="B511" s="28" t="s">
        <v>525</v>
      </c>
      <c r="C511" s="1">
        <f t="shared" ref="C511:C606" si="105">SUM(D511,F511,H511,J511,L511,N511,O511,P511,Q511,R511)</f>
        <v>3505186.55</v>
      </c>
      <c r="D511" s="3">
        <f>924.4*2427</f>
        <v>2243518.7999999998</v>
      </c>
      <c r="E511" s="8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407.55</v>
      </c>
      <c r="L511" s="3">
        <f>K511*2605</f>
        <v>1061667.75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200000</v>
      </c>
    </row>
    <row r="512" spans="1:19" ht="21.95" customHeight="1">
      <c r="A512" s="71" t="s">
        <v>1439</v>
      </c>
      <c r="B512" s="28" t="s">
        <v>612</v>
      </c>
      <c r="C512" s="1">
        <f t="shared" si="105"/>
        <v>1616160</v>
      </c>
      <c r="D512" s="3">
        <v>0</v>
      </c>
      <c r="E512" s="8">
        <v>0</v>
      </c>
      <c r="F512" s="3">
        <v>0</v>
      </c>
      <c r="G512" s="3">
        <v>267.2</v>
      </c>
      <c r="H512" s="3">
        <v>1416160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200000</v>
      </c>
      <c r="S512" s="16"/>
    </row>
    <row r="513" spans="1:19" ht="21.95" customHeight="1">
      <c r="A513" s="71" t="s">
        <v>1440</v>
      </c>
      <c r="B513" s="28" t="s">
        <v>613</v>
      </c>
      <c r="C513" s="1">
        <f t="shared" si="105"/>
        <v>1585950</v>
      </c>
      <c r="D513" s="3">
        <v>0</v>
      </c>
      <c r="E513" s="8">
        <v>0</v>
      </c>
      <c r="F513" s="3">
        <v>0</v>
      </c>
      <c r="G513" s="3">
        <v>261.5</v>
      </c>
      <c r="H513" s="3">
        <v>1385950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200000</v>
      </c>
      <c r="S513" s="16"/>
    </row>
    <row r="514" spans="1:19" ht="21.95" customHeight="1">
      <c r="A514" s="71" t="s">
        <v>1441</v>
      </c>
      <c r="B514" s="34" t="s">
        <v>614</v>
      </c>
      <c r="C514" s="1">
        <f t="shared" si="105"/>
        <v>1585950</v>
      </c>
      <c r="D514" s="3">
        <v>0</v>
      </c>
      <c r="E514" s="8">
        <v>0</v>
      </c>
      <c r="F514" s="3">
        <v>0</v>
      </c>
      <c r="G514" s="3">
        <v>261.5</v>
      </c>
      <c r="H514" s="3">
        <v>1385950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200000</v>
      </c>
      <c r="S514" s="16"/>
    </row>
    <row r="515" spans="1:19" ht="21.95" customHeight="1">
      <c r="A515" s="71" t="s">
        <v>1442</v>
      </c>
      <c r="B515" s="28" t="s">
        <v>459</v>
      </c>
      <c r="C515" s="1">
        <f>SUM(D515,F515,H515,J515,L515,N515,O515,P515,Q515,R515)</f>
        <v>2198640</v>
      </c>
      <c r="D515" s="25">
        <v>0</v>
      </c>
      <c r="E515" s="44">
        <v>0</v>
      </c>
      <c r="F515" s="25">
        <v>0</v>
      </c>
      <c r="G515" s="25">
        <v>278.8</v>
      </c>
      <c r="H515" s="25">
        <v>1477640</v>
      </c>
      <c r="I515" s="25">
        <v>0</v>
      </c>
      <c r="J515" s="25">
        <v>0</v>
      </c>
      <c r="K515" s="25">
        <v>200</v>
      </c>
      <c r="L515" s="25">
        <v>521000</v>
      </c>
      <c r="M515" s="25">
        <v>0</v>
      </c>
      <c r="N515" s="25">
        <v>0</v>
      </c>
      <c r="O515" s="25">
        <v>0</v>
      </c>
      <c r="P515" s="25">
        <v>0</v>
      </c>
      <c r="Q515" s="3">
        <v>0</v>
      </c>
      <c r="R515" s="25">
        <v>200000</v>
      </c>
    </row>
    <row r="516" spans="1:19" ht="21.95" customHeight="1">
      <c r="A516" s="71" t="s">
        <v>1443</v>
      </c>
      <c r="B516" s="34" t="s">
        <v>460</v>
      </c>
      <c r="C516" s="1">
        <f>SUM(D516,F516,H516,J516,L516,N516,O516,P516,Q516,R516)</f>
        <v>3602600</v>
      </c>
      <c r="D516" s="25">
        <v>0</v>
      </c>
      <c r="E516" s="44">
        <v>0</v>
      </c>
      <c r="F516" s="25">
        <v>0</v>
      </c>
      <c r="G516" s="25">
        <v>404.3</v>
      </c>
      <c r="H516" s="25">
        <f>G516*5300</f>
        <v>2142790</v>
      </c>
      <c r="I516" s="25">
        <v>0</v>
      </c>
      <c r="J516" s="25">
        <v>0</v>
      </c>
      <c r="K516" s="25">
        <v>522</v>
      </c>
      <c r="L516" s="25">
        <f>K516*2605</f>
        <v>1359810</v>
      </c>
      <c r="M516" s="25">
        <v>0</v>
      </c>
      <c r="N516" s="25">
        <v>0</v>
      </c>
      <c r="O516" s="25">
        <v>0</v>
      </c>
      <c r="P516" s="25">
        <v>0</v>
      </c>
      <c r="Q516" s="3">
        <v>0</v>
      </c>
      <c r="R516" s="25">
        <v>100000</v>
      </c>
    </row>
    <row r="517" spans="1:19" ht="21.95" customHeight="1">
      <c r="A517" s="71" t="s">
        <v>1444</v>
      </c>
      <c r="B517" s="28" t="s">
        <v>529</v>
      </c>
      <c r="C517" s="1">
        <f t="shared" si="105"/>
        <v>3421440</v>
      </c>
      <c r="D517" s="25">
        <v>0</v>
      </c>
      <c r="E517" s="44">
        <v>0</v>
      </c>
      <c r="F517" s="25">
        <v>0</v>
      </c>
      <c r="G517" s="25">
        <v>250</v>
      </c>
      <c r="H517" s="25">
        <v>1325000</v>
      </c>
      <c r="I517" s="25">
        <v>0</v>
      </c>
      <c r="J517" s="25">
        <v>0</v>
      </c>
      <c r="K517" s="25">
        <v>728</v>
      </c>
      <c r="L517" s="25">
        <v>1896440</v>
      </c>
      <c r="M517" s="25">
        <v>0</v>
      </c>
      <c r="N517" s="25">
        <v>0</v>
      </c>
      <c r="O517" s="25">
        <v>0</v>
      </c>
      <c r="P517" s="25">
        <v>0</v>
      </c>
      <c r="Q517" s="3">
        <v>0</v>
      </c>
      <c r="R517" s="25">
        <v>200000</v>
      </c>
    </row>
    <row r="518" spans="1:19" ht="21.95" customHeight="1">
      <c r="A518" s="71" t="s">
        <v>1445</v>
      </c>
      <c r="B518" s="34" t="s">
        <v>481</v>
      </c>
      <c r="C518" s="1">
        <f>SUM(D518,F518,H518,J518,L518,N518,O518,P518,Q518,R518)</f>
        <v>3372646.92</v>
      </c>
      <c r="D518" s="25">
        <v>720271.92</v>
      </c>
      <c r="E518" s="44">
        <v>0</v>
      </c>
      <c r="F518" s="25">
        <v>0</v>
      </c>
      <c r="G518" s="25">
        <v>214.5</v>
      </c>
      <c r="H518" s="25">
        <v>1136850</v>
      </c>
      <c r="I518" s="25">
        <v>0</v>
      </c>
      <c r="J518" s="25">
        <v>0</v>
      </c>
      <c r="K518" s="25">
        <v>505</v>
      </c>
      <c r="L518" s="25">
        <v>1315525</v>
      </c>
      <c r="M518" s="25">
        <v>0</v>
      </c>
      <c r="N518" s="25">
        <v>0</v>
      </c>
      <c r="O518" s="25">
        <v>0</v>
      </c>
      <c r="P518" s="25">
        <v>0</v>
      </c>
      <c r="Q518" s="3">
        <v>0</v>
      </c>
      <c r="R518" s="25">
        <v>200000</v>
      </c>
    </row>
    <row r="519" spans="1:19" ht="21.95" customHeight="1">
      <c r="A519" s="71" t="s">
        <v>1446</v>
      </c>
      <c r="B519" s="28" t="s">
        <v>530</v>
      </c>
      <c r="C519" s="1">
        <f t="shared" si="105"/>
        <v>2155700</v>
      </c>
      <c r="D519" s="25">
        <v>0</v>
      </c>
      <c r="E519" s="44">
        <v>0</v>
      </c>
      <c r="F519" s="25">
        <v>0</v>
      </c>
      <c r="G519" s="25">
        <v>369</v>
      </c>
      <c r="H519" s="25">
        <v>1955700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3">
        <v>0</v>
      </c>
      <c r="R519" s="25">
        <v>200000</v>
      </c>
    </row>
    <row r="520" spans="1:19" ht="21.95" customHeight="1">
      <c r="A520" s="71" t="s">
        <v>1447</v>
      </c>
      <c r="B520" s="28" t="s">
        <v>615</v>
      </c>
      <c r="C520" s="1">
        <f t="shared" si="105"/>
        <v>3123162</v>
      </c>
      <c r="D520" s="3">
        <v>0</v>
      </c>
      <c r="E520" s="8">
        <v>0</v>
      </c>
      <c r="F520" s="3">
        <v>0</v>
      </c>
      <c r="G520" s="3">
        <v>551.54</v>
      </c>
      <c r="H520" s="3">
        <f>G520*5300</f>
        <v>2923162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200000</v>
      </c>
      <c r="S520" s="16"/>
    </row>
    <row r="521" spans="1:19" ht="21.95" customHeight="1">
      <c r="A521" s="71" t="s">
        <v>1448</v>
      </c>
      <c r="B521" s="34" t="s">
        <v>616</v>
      </c>
      <c r="C521" s="1">
        <f t="shared" si="105"/>
        <v>3813338.49</v>
      </c>
      <c r="D521" s="3">
        <v>1946138.49</v>
      </c>
      <c r="E521" s="8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640</v>
      </c>
      <c r="L521" s="3">
        <v>1667200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200000</v>
      </c>
      <c r="S521" s="16"/>
    </row>
    <row r="522" spans="1:19" ht="21.95" customHeight="1">
      <c r="A522" s="71" t="s">
        <v>1449</v>
      </c>
      <c r="B522" s="28" t="s">
        <v>511</v>
      </c>
      <c r="C522" s="1">
        <f t="shared" si="105"/>
        <v>3372750</v>
      </c>
      <c r="D522" s="25">
        <v>0</v>
      </c>
      <c r="E522" s="44">
        <v>0</v>
      </c>
      <c r="F522" s="25">
        <v>0</v>
      </c>
      <c r="G522" s="25">
        <v>617.5</v>
      </c>
      <c r="H522" s="25">
        <v>3272750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3">
        <v>0</v>
      </c>
      <c r="R522" s="25">
        <v>100000</v>
      </c>
    </row>
    <row r="523" spans="1:19" ht="21.95" customHeight="1">
      <c r="A523" s="71" t="s">
        <v>1450</v>
      </c>
      <c r="B523" s="28" t="s">
        <v>531</v>
      </c>
      <c r="C523" s="1">
        <f t="shared" si="105"/>
        <v>3103130</v>
      </c>
      <c r="D523" s="25">
        <v>0</v>
      </c>
      <c r="E523" s="44">
        <v>0</v>
      </c>
      <c r="F523" s="25">
        <v>0</v>
      </c>
      <c r="G523" s="25">
        <v>394.6</v>
      </c>
      <c r="H523" s="25">
        <v>2091380</v>
      </c>
      <c r="I523" s="25">
        <v>0</v>
      </c>
      <c r="J523" s="25">
        <v>0</v>
      </c>
      <c r="K523" s="25">
        <v>350</v>
      </c>
      <c r="L523" s="25">
        <v>911750</v>
      </c>
      <c r="M523" s="25">
        <v>0</v>
      </c>
      <c r="N523" s="25">
        <v>0</v>
      </c>
      <c r="O523" s="25">
        <v>0</v>
      </c>
      <c r="P523" s="25">
        <v>0</v>
      </c>
      <c r="Q523" s="3">
        <v>0</v>
      </c>
      <c r="R523" s="25">
        <v>100000</v>
      </c>
    </row>
    <row r="524" spans="1:19" ht="21.95" customHeight="1">
      <c r="A524" s="71" t="s">
        <v>1451</v>
      </c>
      <c r="B524" s="28" t="s">
        <v>617</v>
      </c>
      <c r="C524" s="1">
        <f t="shared" si="105"/>
        <v>1577470</v>
      </c>
      <c r="D524" s="3">
        <v>0</v>
      </c>
      <c r="E524" s="8">
        <v>0</v>
      </c>
      <c r="F524" s="3">
        <v>0</v>
      </c>
      <c r="G524" s="3">
        <v>259.89999999999998</v>
      </c>
      <c r="H524" s="3">
        <v>1377470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200000</v>
      </c>
      <c r="S524" s="16"/>
    </row>
    <row r="525" spans="1:19" ht="21.95" customHeight="1">
      <c r="A525" s="71" t="s">
        <v>1452</v>
      </c>
      <c r="B525" s="28" t="s">
        <v>618</v>
      </c>
      <c r="C525" s="1">
        <f t="shared" si="105"/>
        <v>1556800</v>
      </c>
      <c r="D525" s="3">
        <v>0</v>
      </c>
      <c r="E525" s="8">
        <v>0</v>
      </c>
      <c r="F525" s="3">
        <v>0</v>
      </c>
      <c r="G525" s="3">
        <v>256</v>
      </c>
      <c r="H525" s="3">
        <v>1356800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200000</v>
      </c>
      <c r="S525" s="16"/>
    </row>
    <row r="526" spans="1:19" ht="21.95" customHeight="1">
      <c r="A526" s="71" t="s">
        <v>1453</v>
      </c>
      <c r="B526" s="28" t="s">
        <v>451</v>
      </c>
      <c r="C526" s="1">
        <f t="shared" si="105"/>
        <v>3533170</v>
      </c>
      <c r="D526" s="25">
        <v>0</v>
      </c>
      <c r="E526" s="44">
        <v>0</v>
      </c>
      <c r="F526" s="25">
        <v>0</v>
      </c>
      <c r="G526" s="25">
        <v>628.9</v>
      </c>
      <c r="H526" s="25">
        <v>3333170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3">
        <v>0</v>
      </c>
      <c r="R526" s="25">
        <v>200000</v>
      </c>
    </row>
    <row r="527" spans="1:19" ht="21.95" customHeight="1">
      <c r="A527" s="71" t="s">
        <v>1454</v>
      </c>
      <c r="B527" s="34" t="s">
        <v>619</v>
      </c>
      <c r="C527" s="1">
        <f t="shared" si="105"/>
        <v>3773790</v>
      </c>
      <c r="D527" s="3">
        <v>0</v>
      </c>
      <c r="E527" s="8">
        <v>0</v>
      </c>
      <c r="F527" s="3">
        <v>0</v>
      </c>
      <c r="G527" s="3">
        <v>674.3</v>
      </c>
      <c r="H527" s="3">
        <v>3573790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200000</v>
      </c>
      <c r="S527" s="16"/>
    </row>
    <row r="528" spans="1:19" ht="21.95" customHeight="1">
      <c r="A528" s="71" t="s">
        <v>1455</v>
      </c>
      <c r="B528" s="34" t="s">
        <v>512</v>
      </c>
      <c r="C528" s="1">
        <f t="shared" si="105"/>
        <v>6705656</v>
      </c>
      <c r="D528" s="25">
        <v>1815396</v>
      </c>
      <c r="E528" s="44">
        <v>0</v>
      </c>
      <c r="F528" s="25">
        <v>0</v>
      </c>
      <c r="G528" s="25">
        <v>639.20000000000005</v>
      </c>
      <c r="H528" s="25">
        <v>3387760</v>
      </c>
      <c r="I528" s="25">
        <v>0</v>
      </c>
      <c r="J528" s="25">
        <v>0</v>
      </c>
      <c r="K528" s="25">
        <v>500</v>
      </c>
      <c r="L528" s="25">
        <v>1302500</v>
      </c>
      <c r="M528" s="25">
        <v>0</v>
      </c>
      <c r="N528" s="25">
        <v>0</v>
      </c>
      <c r="O528" s="25">
        <v>0</v>
      </c>
      <c r="P528" s="25">
        <v>0</v>
      </c>
      <c r="Q528" s="3">
        <v>0</v>
      </c>
      <c r="R528" s="25">
        <v>200000</v>
      </c>
    </row>
    <row r="529" spans="1:19" ht="21.95" customHeight="1">
      <c r="A529" s="71" t="s">
        <v>1456</v>
      </c>
      <c r="B529" s="28" t="s">
        <v>620</v>
      </c>
      <c r="C529" s="1">
        <f t="shared" si="105"/>
        <v>1586480</v>
      </c>
      <c r="D529" s="3">
        <v>0</v>
      </c>
      <c r="E529" s="8">
        <v>0</v>
      </c>
      <c r="F529" s="3">
        <v>0</v>
      </c>
      <c r="G529" s="3">
        <v>261.60000000000002</v>
      </c>
      <c r="H529" s="3">
        <v>1386480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200000</v>
      </c>
      <c r="S529" s="16"/>
    </row>
    <row r="530" spans="1:19" ht="21.95" customHeight="1">
      <c r="A530" s="71" t="s">
        <v>1457</v>
      </c>
      <c r="B530" s="28" t="s">
        <v>621</v>
      </c>
      <c r="C530" s="1">
        <f t="shared" si="105"/>
        <v>7070211</v>
      </c>
      <c r="D530" s="3">
        <v>4108911</v>
      </c>
      <c r="E530" s="8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1060</v>
      </c>
      <c r="L530" s="3">
        <v>2761300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200000</v>
      </c>
      <c r="S530" s="16"/>
    </row>
    <row r="531" spans="1:19" ht="21.95" customHeight="1">
      <c r="A531" s="71" t="s">
        <v>1458</v>
      </c>
      <c r="B531" s="28" t="s">
        <v>418</v>
      </c>
      <c r="C531" s="1">
        <f t="shared" si="105"/>
        <v>3131621.8400000003</v>
      </c>
      <c r="D531" s="25">
        <f>1207.92*2427</f>
        <v>2931621.8400000003</v>
      </c>
      <c r="E531" s="44">
        <v>0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200000</v>
      </c>
    </row>
    <row r="532" spans="1:19" ht="21.95" customHeight="1">
      <c r="A532" s="71" t="s">
        <v>1459</v>
      </c>
      <c r="B532" s="28" t="s">
        <v>473</v>
      </c>
      <c r="C532" s="1">
        <f t="shared" si="105"/>
        <v>1870200</v>
      </c>
      <c r="D532" s="25">
        <v>0</v>
      </c>
      <c r="E532" s="44">
        <v>0</v>
      </c>
      <c r="F532" s="25">
        <v>0</v>
      </c>
      <c r="G532" s="25">
        <v>334</v>
      </c>
      <c r="H532" s="25">
        <v>1770200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3">
        <v>0</v>
      </c>
      <c r="R532" s="25">
        <v>100000</v>
      </c>
    </row>
    <row r="533" spans="1:19" ht="21.95" customHeight="1">
      <c r="A533" s="71" t="s">
        <v>1460</v>
      </c>
      <c r="B533" s="28" t="s">
        <v>474</v>
      </c>
      <c r="C533" s="1">
        <f t="shared" si="105"/>
        <v>1880800</v>
      </c>
      <c r="D533" s="25">
        <v>0</v>
      </c>
      <c r="E533" s="44">
        <v>0</v>
      </c>
      <c r="F533" s="25">
        <v>0</v>
      </c>
      <c r="G533" s="25">
        <v>336</v>
      </c>
      <c r="H533" s="25">
        <v>1780800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3">
        <v>0</v>
      </c>
      <c r="R533" s="25">
        <v>100000</v>
      </c>
    </row>
    <row r="534" spans="1:19" ht="21.95" customHeight="1">
      <c r="A534" s="71" t="s">
        <v>1461</v>
      </c>
      <c r="B534" s="28" t="s">
        <v>622</v>
      </c>
      <c r="C534" s="1">
        <f t="shared" si="105"/>
        <v>3194500</v>
      </c>
      <c r="D534" s="3">
        <v>0</v>
      </c>
      <c r="E534" s="8">
        <v>0</v>
      </c>
      <c r="F534" s="3">
        <v>0</v>
      </c>
      <c r="G534" s="3">
        <v>565</v>
      </c>
      <c r="H534" s="3">
        <v>2994500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200000</v>
      </c>
      <c r="S534" s="16"/>
    </row>
    <row r="535" spans="1:19" ht="21.95" customHeight="1">
      <c r="A535" s="71" t="s">
        <v>1462</v>
      </c>
      <c r="B535" s="28" t="s">
        <v>1545</v>
      </c>
      <c r="C535" s="1">
        <f t="shared" si="105"/>
        <v>1692056</v>
      </c>
      <c r="D535" s="3">
        <v>0</v>
      </c>
      <c r="E535" s="8">
        <v>0</v>
      </c>
      <c r="F535" s="3">
        <v>0</v>
      </c>
      <c r="G535" s="3">
        <v>281.52</v>
      </c>
      <c r="H535" s="3">
        <f>G535*5300</f>
        <v>1492056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200000</v>
      </c>
      <c r="S535" s="16"/>
    </row>
    <row r="536" spans="1:19" ht="21.95" customHeight="1">
      <c r="A536" s="71" t="s">
        <v>1463</v>
      </c>
      <c r="B536" s="28" t="s">
        <v>425</v>
      </c>
      <c r="C536" s="1">
        <f t="shared" si="105"/>
        <v>3241662</v>
      </c>
      <c r="D536" s="25">
        <v>0</v>
      </c>
      <c r="E536" s="44">
        <v>0</v>
      </c>
      <c r="F536" s="25">
        <v>0</v>
      </c>
      <c r="G536" s="25">
        <v>394</v>
      </c>
      <c r="H536" s="25">
        <v>2088200</v>
      </c>
      <c r="I536" s="25">
        <v>0</v>
      </c>
      <c r="J536" s="25">
        <v>0</v>
      </c>
      <c r="K536" s="25">
        <v>404.4</v>
      </c>
      <c r="L536" s="25">
        <v>1053462</v>
      </c>
      <c r="M536" s="25">
        <v>0</v>
      </c>
      <c r="N536" s="25">
        <v>0</v>
      </c>
      <c r="O536" s="25">
        <v>0</v>
      </c>
      <c r="P536" s="25">
        <v>0</v>
      </c>
      <c r="Q536" s="3">
        <v>0</v>
      </c>
      <c r="R536" s="25">
        <v>100000</v>
      </c>
    </row>
    <row r="537" spans="1:19" ht="21.95" customHeight="1">
      <c r="A537" s="71" t="s">
        <v>1464</v>
      </c>
      <c r="B537" s="28" t="s">
        <v>545</v>
      </c>
      <c r="C537" s="1">
        <f t="shared" si="105"/>
        <v>2579220</v>
      </c>
      <c r="D537" s="3">
        <v>0</v>
      </c>
      <c r="E537" s="8">
        <v>0</v>
      </c>
      <c r="F537" s="3">
        <v>0</v>
      </c>
      <c r="G537" s="3">
        <v>270</v>
      </c>
      <c r="H537" s="3">
        <v>1431000</v>
      </c>
      <c r="I537" s="3">
        <v>0</v>
      </c>
      <c r="J537" s="3">
        <v>0</v>
      </c>
      <c r="K537" s="3">
        <v>364</v>
      </c>
      <c r="L537" s="3">
        <v>948220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200000</v>
      </c>
      <c r="S537" s="16"/>
    </row>
    <row r="538" spans="1:19" ht="21.95" customHeight="1">
      <c r="A538" s="71" t="s">
        <v>1465</v>
      </c>
      <c r="B538" s="28" t="s">
        <v>623</v>
      </c>
      <c r="C538" s="1">
        <f t="shared" si="105"/>
        <v>1668100</v>
      </c>
      <c r="D538" s="3">
        <v>0</v>
      </c>
      <c r="E538" s="8">
        <v>0</v>
      </c>
      <c r="F538" s="3">
        <v>0</v>
      </c>
      <c r="G538" s="3">
        <v>277</v>
      </c>
      <c r="H538" s="3">
        <v>1468100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200000</v>
      </c>
      <c r="S538" s="16"/>
    </row>
    <row r="539" spans="1:19" ht="21.95" customHeight="1">
      <c r="A539" s="71" t="s">
        <v>1466</v>
      </c>
      <c r="B539" s="28" t="s">
        <v>724</v>
      </c>
      <c r="C539" s="1">
        <f t="shared" si="105"/>
        <v>904370</v>
      </c>
      <c r="D539" s="25">
        <v>0</v>
      </c>
      <c r="E539" s="44">
        <v>0</v>
      </c>
      <c r="F539" s="25">
        <v>0</v>
      </c>
      <c r="G539" s="25">
        <v>132.9</v>
      </c>
      <c r="H539" s="25">
        <v>704370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3">
        <v>0</v>
      </c>
      <c r="R539" s="25">
        <v>200000</v>
      </c>
    </row>
    <row r="540" spans="1:19" ht="21.95" customHeight="1">
      <c r="A540" s="71" t="s">
        <v>1467</v>
      </c>
      <c r="B540" s="28" t="s">
        <v>546</v>
      </c>
      <c r="C540" s="1">
        <f t="shared" si="105"/>
        <v>1693540</v>
      </c>
      <c r="D540" s="3">
        <v>0</v>
      </c>
      <c r="E540" s="8">
        <v>0</v>
      </c>
      <c r="F540" s="3">
        <v>0</v>
      </c>
      <c r="G540" s="3">
        <v>281.8</v>
      </c>
      <c r="H540" s="3">
        <v>1493540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200000</v>
      </c>
      <c r="S540" s="16"/>
    </row>
    <row r="541" spans="1:19" ht="21.95" customHeight="1">
      <c r="A541" s="71" t="s">
        <v>1468</v>
      </c>
      <c r="B541" s="28" t="s">
        <v>624</v>
      </c>
      <c r="C541" s="1">
        <f t="shared" si="105"/>
        <v>2913600</v>
      </c>
      <c r="D541" s="3">
        <v>0</v>
      </c>
      <c r="E541" s="8">
        <v>0</v>
      </c>
      <c r="F541" s="3">
        <v>0</v>
      </c>
      <c r="G541" s="3">
        <v>512</v>
      </c>
      <c r="H541" s="3">
        <v>2713600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200000</v>
      </c>
      <c r="S541" s="16"/>
    </row>
    <row r="542" spans="1:19" ht="21.95" customHeight="1">
      <c r="A542" s="71" t="s">
        <v>1469</v>
      </c>
      <c r="B542" s="34" t="s">
        <v>625</v>
      </c>
      <c r="C542" s="1">
        <f t="shared" si="105"/>
        <v>6319414.2599999998</v>
      </c>
      <c r="D542" s="3">
        <v>6119414.2599999998</v>
      </c>
      <c r="E542" s="8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200000</v>
      </c>
      <c r="S542" s="16"/>
    </row>
    <row r="543" spans="1:19" ht="21.95" customHeight="1">
      <c r="A543" s="71" t="s">
        <v>1470</v>
      </c>
      <c r="B543" s="28" t="s">
        <v>626</v>
      </c>
      <c r="C543" s="1">
        <f t="shared" si="105"/>
        <v>3708956.6</v>
      </c>
      <c r="D543" s="3">
        <v>3508956.6</v>
      </c>
      <c r="E543" s="8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200000</v>
      </c>
      <c r="S543" s="16"/>
    </row>
    <row r="544" spans="1:19" ht="21.95" customHeight="1">
      <c r="A544" s="71" t="s">
        <v>1471</v>
      </c>
      <c r="B544" s="34" t="s">
        <v>627</v>
      </c>
      <c r="C544" s="1">
        <f t="shared" si="105"/>
        <v>864998</v>
      </c>
      <c r="D544" s="3">
        <v>664998</v>
      </c>
      <c r="E544" s="8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200000</v>
      </c>
      <c r="S544" s="16"/>
    </row>
    <row r="545" spans="1:19" ht="21.95" customHeight="1">
      <c r="A545" s="71" t="s">
        <v>1472</v>
      </c>
      <c r="B545" s="34" t="s">
        <v>1374</v>
      </c>
      <c r="C545" s="1">
        <f t="shared" si="105"/>
        <v>3416700</v>
      </c>
      <c r="D545" s="3">
        <v>0</v>
      </c>
      <c r="E545" s="8">
        <v>0</v>
      </c>
      <c r="F545" s="3">
        <v>0</v>
      </c>
      <c r="G545" s="3">
        <v>371</v>
      </c>
      <c r="H545" s="3">
        <f>G545*5300</f>
        <v>1966300</v>
      </c>
      <c r="I545" s="3">
        <v>0</v>
      </c>
      <c r="J545" s="3">
        <v>0</v>
      </c>
      <c r="K545" s="3">
        <v>480</v>
      </c>
      <c r="L545" s="3">
        <f>480*2605</f>
        <v>1250400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200000</v>
      </c>
      <c r="S545" s="16"/>
    </row>
    <row r="546" spans="1:19" ht="21.95" customHeight="1">
      <c r="A546" s="71" t="s">
        <v>1473</v>
      </c>
      <c r="B546" s="34" t="s">
        <v>461</v>
      </c>
      <c r="C546" s="1">
        <f t="shared" si="105"/>
        <v>2220000</v>
      </c>
      <c r="D546" s="25">
        <v>0</v>
      </c>
      <c r="E546" s="44">
        <v>0</v>
      </c>
      <c r="F546" s="25">
        <v>0</v>
      </c>
      <c r="G546" s="25">
        <v>400</v>
      </c>
      <c r="H546" s="25">
        <f>G546*5300</f>
        <v>2120000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3">
        <v>0</v>
      </c>
      <c r="R546" s="25">
        <v>100000</v>
      </c>
    </row>
    <row r="547" spans="1:19" ht="21.95" customHeight="1">
      <c r="A547" s="71" t="s">
        <v>1474</v>
      </c>
      <c r="B547" s="34" t="s">
        <v>466</v>
      </c>
      <c r="C547" s="1">
        <f t="shared" si="105"/>
        <v>3577385</v>
      </c>
      <c r="D547" s="25">
        <v>0</v>
      </c>
      <c r="E547" s="44">
        <v>0</v>
      </c>
      <c r="F547" s="25">
        <v>0</v>
      </c>
      <c r="G547" s="25">
        <v>402</v>
      </c>
      <c r="H547" s="25">
        <f>G547*5300</f>
        <v>2130600</v>
      </c>
      <c r="I547" s="25">
        <v>0</v>
      </c>
      <c r="J547" s="25">
        <v>0</v>
      </c>
      <c r="K547" s="25">
        <v>517</v>
      </c>
      <c r="L547" s="25">
        <f>K547*2605</f>
        <v>1346785</v>
      </c>
      <c r="M547" s="25">
        <v>0</v>
      </c>
      <c r="N547" s="25">
        <v>0</v>
      </c>
      <c r="O547" s="25">
        <v>0</v>
      </c>
      <c r="P547" s="25">
        <v>0</v>
      </c>
      <c r="Q547" s="3">
        <v>0</v>
      </c>
      <c r="R547" s="25">
        <v>100000</v>
      </c>
    </row>
    <row r="548" spans="1:19" ht="21.95" customHeight="1">
      <c r="A548" s="71" t="s">
        <v>1475</v>
      </c>
      <c r="B548" s="34" t="s">
        <v>547</v>
      </c>
      <c r="C548" s="1">
        <f t="shared" si="105"/>
        <v>2017900</v>
      </c>
      <c r="D548" s="3">
        <v>0</v>
      </c>
      <c r="E548" s="8">
        <v>0</v>
      </c>
      <c r="F548" s="3">
        <v>0</v>
      </c>
      <c r="G548" s="3">
        <v>343</v>
      </c>
      <c r="H548" s="3">
        <v>1817900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200000</v>
      </c>
      <c r="S548" s="16"/>
    </row>
    <row r="549" spans="1:19" ht="21.95" customHeight="1">
      <c r="A549" s="71" t="s">
        <v>1476</v>
      </c>
      <c r="B549" s="34" t="s">
        <v>497</v>
      </c>
      <c r="C549" s="1">
        <f t="shared" si="105"/>
        <v>1960300</v>
      </c>
      <c r="D549" s="25">
        <v>0</v>
      </c>
      <c r="E549" s="44">
        <v>0</v>
      </c>
      <c r="F549" s="25">
        <v>0</v>
      </c>
      <c r="G549" s="25">
        <v>351</v>
      </c>
      <c r="H549" s="25">
        <f>G549*5300</f>
        <v>1860300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3">
        <v>0</v>
      </c>
      <c r="R549" s="25">
        <v>100000</v>
      </c>
    </row>
    <row r="550" spans="1:19" ht="31.5">
      <c r="A550" s="71" t="s">
        <v>1477</v>
      </c>
      <c r="B550" s="28" t="s">
        <v>1623</v>
      </c>
      <c r="C550" s="1">
        <f t="shared" si="105"/>
        <v>5208500</v>
      </c>
      <c r="D550" s="3">
        <v>0</v>
      </c>
      <c r="E550" s="8">
        <v>0</v>
      </c>
      <c r="F550" s="3">
        <v>0</v>
      </c>
      <c r="G550" s="3">
        <v>945</v>
      </c>
      <c r="H550" s="3">
        <v>5008500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200000</v>
      </c>
      <c r="S550" s="16"/>
    </row>
    <row r="551" spans="1:19" ht="21.95" customHeight="1">
      <c r="A551" s="71" t="s">
        <v>1478</v>
      </c>
      <c r="B551" s="28" t="s">
        <v>730</v>
      </c>
      <c r="C551" s="1">
        <f t="shared" si="105"/>
        <v>300000</v>
      </c>
      <c r="D551" s="25">
        <v>0</v>
      </c>
      <c r="E551" s="8">
        <v>0</v>
      </c>
      <c r="F551" s="25">
        <v>0</v>
      </c>
      <c r="G551" s="25">
        <v>0</v>
      </c>
      <c r="H551" s="27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3">
        <v>0</v>
      </c>
      <c r="R551" s="25">
        <v>300000</v>
      </c>
    </row>
    <row r="552" spans="1:19" ht="21.95" customHeight="1">
      <c r="A552" s="71" t="s">
        <v>1479</v>
      </c>
      <c r="B552" s="28" t="s">
        <v>444</v>
      </c>
      <c r="C552" s="1">
        <f t="shared" si="105"/>
        <v>3944590.19</v>
      </c>
      <c r="D552" s="25">
        <v>895490.19</v>
      </c>
      <c r="E552" s="44">
        <v>0</v>
      </c>
      <c r="F552" s="25">
        <v>0</v>
      </c>
      <c r="G552" s="25">
        <v>350</v>
      </c>
      <c r="H552" s="25">
        <v>1855000</v>
      </c>
      <c r="I552" s="25">
        <v>0</v>
      </c>
      <c r="J552" s="25">
        <v>0</v>
      </c>
      <c r="K552" s="25">
        <v>420</v>
      </c>
      <c r="L552" s="25">
        <v>1094100</v>
      </c>
      <c r="M552" s="25">
        <v>0</v>
      </c>
      <c r="N552" s="25">
        <v>0</v>
      </c>
      <c r="O552" s="25">
        <v>0</v>
      </c>
      <c r="P552" s="25">
        <v>0</v>
      </c>
      <c r="Q552" s="3">
        <v>0</v>
      </c>
      <c r="R552" s="25">
        <v>100000</v>
      </c>
    </row>
    <row r="553" spans="1:19" ht="21.95" customHeight="1">
      <c r="A553" s="71" t="s">
        <v>1480</v>
      </c>
      <c r="B553" s="28" t="s">
        <v>445</v>
      </c>
      <c r="C553" s="1">
        <f t="shared" si="105"/>
        <v>2008000</v>
      </c>
      <c r="D553" s="25">
        <v>0</v>
      </c>
      <c r="E553" s="44">
        <v>0</v>
      </c>
      <c r="F553" s="25">
        <v>0</v>
      </c>
      <c r="G553" s="25">
        <v>360</v>
      </c>
      <c r="H553" s="25">
        <v>1908000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3">
        <v>0</v>
      </c>
      <c r="R553" s="25">
        <v>100000</v>
      </c>
    </row>
    <row r="554" spans="1:19" ht="21.95" customHeight="1">
      <c r="A554" s="71" t="s">
        <v>1481</v>
      </c>
      <c r="B554" s="28" t="s">
        <v>446</v>
      </c>
      <c r="C554" s="1">
        <f t="shared" si="105"/>
        <v>2008000</v>
      </c>
      <c r="D554" s="25">
        <v>0</v>
      </c>
      <c r="E554" s="44">
        <v>0</v>
      </c>
      <c r="F554" s="25">
        <v>0</v>
      </c>
      <c r="G554" s="25">
        <v>360</v>
      </c>
      <c r="H554" s="25">
        <v>1908000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3">
        <v>0</v>
      </c>
      <c r="R554" s="25">
        <v>100000</v>
      </c>
    </row>
    <row r="555" spans="1:19" ht="21.95" customHeight="1">
      <c r="A555" s="71" t="s">
        <v>1482</v>
      </c>
      <c r="B555" s="28" t="s">
        <v>443</v>
      </c>
      <c r="C555" s="1">
        <f t="shared" si="105"/>
        <v>1764200</v>
      </c>
      <c r="D555" s="25">
        <v>0</v>
      </c>
      <c r="E555" s="44">
        <v>0</v>
      </c>
      <c r="F555" s="25">
        <v>0</v>
      </c>
      <c r="G555" s="25">
        <v>314</v>
      </c>
      <c r="H555" s="25">
        <v>1664200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3">
        <v>0</v>
      </c>
      <c r="R555" s="25">
        <v>100000</v>
      </c>
    </row>
    <row r="556" spans="1:19" ht="21.95" customHeight="1">
      <c r="A556" s="71" t="s">
        <v>1483</v>
      </c>
      <c r="B556" s="28" t="s">
        <v>628</v>
      </c>
      <c r="C556" s="1">
        <f t="shared" si="105"/>
        <v>2808130</v>
      </c>
      <c r="D556" s="3">
        <v>0</v>
      </c>
      <c r="E556" s="8">
        <v>0</v>
      </c>
      <c r="F556" s="3">
        <v>0</v>
      </c>
      <c r="G556" s="3">
        <v>492.1</v>
      </c>
      <c r="H556" s="3">
        <v>2608130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200000</v>
      </c>
      <c r="S556" s="16"/>
    </row>
    <row r="557" spans="1:19" ht="21.95" customHeight="1">
      <c r="A557" s="71" t="s">
        <v>1484</v>
      </c>
      <c r="B557" s="28" t="s">
        <v>548</v>
      </c>
      <c r="C557" s="1">
        <f t="shared" si="105"/>
        <v>1424300</v>
      </c>
      <c r="D557" s="3">
        <v>0</v>
      </c>
      <c r="E557" s="8">
        <v>0</v>
      </c>
      <c r="F557" s="3">
        <v>0</v>
      </c>
      <c r="G557" s="3">
        <v>231</v>
      </c>
      <c r="H557" s="3">
        <v>1224300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200000</v>
      </c>
      <c r="S557" s="16"/>
    </row>
    <row r="558" spans="1:19" ht="21.95" customHeight="1">
      <c r="A558" s="71" t="s">
        <v>1485</v>
      </c>
      <c r="B558" s="28" t="s">
        <v>498</v>
      </c>
      <c r="C558" s="1">
        <f t="shared" si="105"/>
        <v>2224600</v>
      </c>
      <c r="D558" s="25">
        <v>0</v>
      </c>
      <c r="E558" s="44">
        <v>0</v>
      </c>
      <c r="F558" s="25">
        <v>0</v>
      </c>
      <c r="G558" s="25">
        <v>382</v>
      </c>
      <c r="H558" s="25">
        <v>2024600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3">
        <v>0</v>
      </c>
      <c r="R558" s="25">
        <v>200000</v>
      </c>
    </row>
    <row r="559" spans="1:19" ht="21.95" customHeight="1">
      <c r="A559" s="71" t="s">
        <v>1486</v>
      </c>
      <c r="B559" s="28" t="s">
        <v>629</v>
      </c>
      <c r="C559" s="1">
        <f t="shared" si="105"/>
        <v>1752900</v>
      </c>
      <c r="D559" s="3">
        <v>0</v>
      </c>
      <c r="E559" s="8">
        <v>0</v>
      </c>
      <c r="F559" s="3">
        <v>0</v>
      </c>
      <c r="G559" s="3">
        <v>293</v>
      </c>
      <c r="H559" s="3">
        <v>1552900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200000</v>
      </c>
      <c r="S559" s="16"/>
    </row>
    <row r="560" spans="1:19" ht="21.95" customHeight="1">
      <c r="A560" s="71" t="s">
        <v>1487</v>
      </c>
      <c r="B560" s="28" t="s">
        <v>630</v>
      </c>
      <c r="C560" s="1">
        <f t="shared" si="105"/>
        <v>1747600</v>
      </c>
      <c r="D560" s="3">
        <v>0</v>
      </c>
      <c r="E560" s="8">
        <v>0</v>
      </c>
      <c r="F560" s="3">
        <v>0</v>
      </c>
      <c r="G560" s="3">
        <v>292</v>
      </c>
      <c r="H560" s="3">
        <v>1547600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200000</v>
      </c>
      <c r="S560" s="16"/>
    </row>
    <row r="561" spans="1:19" ht="21.95" customHeight="1">
      <c r="A561" s="71" t="s">
        <v>1488</v>
      </c>
      <c r="B561" s="28" t="s">
        <v>424</v>
      </c>
      <c r="C561" s="1">
        <f>SUM(D561,F561,H561,J561,L561,N561,O561,P561,Q561,R561)</f>
        <v>6871701.6500000004</v>
      </c>
      <c r="D561" s="25">
        <v>6671701.6500000004</v>
      </c>
      <c r="E561" s="44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3">
        <v>0</v>
      </c>
      <c r="R561" s="25">
        <v>200000</v>
      </c>
    </row>
    <row r="562" spans="1:19" ht="21.95" customHeight="1">
      <c r="A562" s="71" t="s">
        <v>1489</v>
      </c>
      <c r="B562" s="28" t="s">
        <v>631</v>
      </c>
      <c r="C562" s="1">
        <f t="shared" si="105"/>
        <v>5702660</v>
      </c>
      <c r="D562" s="3">
        <v>0</v>
      </c>
      <c r="E562" s="8">
        <v>0</v>
      </c>
      <c r="F562" s="3">
        <v>0</v>
      </c>
      <c r="G562" s="3">
        <v>635.20000000000005</v>
      </c>
      <c r="H562" s="3">
        <v>3366560</v>
      </c>
      <c r="I562" s="3">
        <v>0</v>
      </c>
      <c r="J562" s="3">
        <v>0</v>
      </c>
      <c r="K562" s="3">
        <v>820</v>
      </c>
      <c r="L562" s="3">
        <v>2136100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200000</v>
      </c>
      <c r="S562" s="16"/>
    </row>
    <row r="563" spans="1:19" ht="21.95" customHeight="1">
      <c r="A563" s="71" t="s">
        <v>1490</v>
      </c>
      <c r="B563" s="28" t="s">
        <v>632</v>
      </c>
      <c r="C563" s="1">
        <f t="shared" si="105"/>
        <v>1615100</v>
      </c>
      <c r="D563" s="3">
        <v>0</v>
      </c>
      <c r="E563" s="8">
        <v>0</v>
      </c>
      <c r="F563" s="3">
        <v>0</v>
      </c>
      <c r="G563" s="3">
        <v>267</v>
      </c>
      <c r="H563" s="3">
        <v>1415100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200000</v>
      </c>
      <c r="S563" s="16"/>
    </row>
    <row r="564" spans="1:19" ht="21.95" customHeight="1">
      <c r="A564" s="71" t="s">
        <v>1491</v>
      </c>
      <c r="B564" s="34" t="s">
        <v>549</v>
      </c>
      <c r="C564" s="1">
        <f t="shared" si="105"/>
        <v>2279190</v>
      </c>
      <c r="D564" s="3">
        <v>0</v>
      </c>
      <c r="E564" s="8">
        <v>0</v>
      </c>
      <c r="F564" s="3">
        <v>0</v>
      </c>
      <c r="G564" s="3">
        <v>392.3</v>
      </c>
      <c r="H564" s="3">
        <v>2079190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200000</v>
      </c>
      <c r="S564" s="16"/>
    </row>
    <row r="565" spans="1:19" ht="21.95" customHeight="1">
      <c r="A565" s="71" t="s">
        <v>1492</v>
      </c>
      <c r="B565" s="34" t="s">
        <v>550</v>
      </c>
      <c r="C565" s="1">
        <f t="shared" si="105"/>
        <v>2310990</v>
      </c>
      <c r="D565" s="3">
        <v>0</v>
      </c>
      <c r="E565" s="8">
        <v>0</v>
      </c>
      <c r="F565" s="3">
        <v>0</v>
      </c>
      <c r="G565" s="3">
        <v>398.3</v>
      </c>
      <c r="H565" s="3">
        <v>2110990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200000</v>
      </c>
      <c r="S565" s="16"/>
    </row>
    <row r="566" spans="1:19" ht="21.95" customHeight="1">
      <c r="A566" s="71" t="s">
        <v>1493</v>
      </c>
      <c r="B566" s="34" t="s">
        <v>551</v>
      </c>
      <c r="C566" s="1">
        <f t="shared" si="105"/>
        <v>2297740</v>
      </c>
      <c r="D566" s="3">
        <v>0</v>
      </c>
      <c r="E566" s="8">
        <v>0</v>
      </c>
      <c r="F566" s="3">
        <v>0</v>
      </c>
      <c r="G566" s="3">
        <v>395.8</v>
      </c>
      <c r="H566" s="3">
        <v>2097740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200000</v>
      </c>
      <c r="S566" s="16"/>
    </row>
    <row r="567" spans="1:19" ht="21.95" customHeight="1">
      <c r="A567" s="71" t="s">
        <v>1494</v>
      </c>
      <c r="B567" s="34" t="s">
        <v>552</v>
      </c>
      <c r="C567" s="1">
        <f t="shared" si="105"/>
        <v>2300390</v>
      </c>
      <c r="D567" s="3">
        <v>0</v>
      </c>
      <c r="E567" s="8">
        <v>0</v>
      </c>
      <c r="F567" s="3">
        <v>0</v>
      </c>
      <c r="G567" s="3">
        <v>396.3</v>
      </c>
      <c r="H567" s="3">
        <v>2100390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200000</v>
      </c>
      <c r="S567" s="16"/>
    </row>
    <row r="568" spans="1:19" ht="21.95" customHeight="1">
      <c r="A568" s="71" t="s">
        <v>1495</v>
      </c>
      <c r="B568" s="34" t="s">
        <v>553</v>
      </c>
      <c r="C568" s="1">
        <f t="shared" si="105"/>
        <v>2325830</v>
      </c>
      <c r="D568" s="3">
        <v>0</v>
      </c>
      <c r="E568" s="8">
        <v>0</v>
      </c>
      <c r="F568" s="3">
        <v>0</v>
      </c>
      <c r="G568" s="3">
        <v>401.1</v>
      </c>
      <c r="H568" s="3">
        <v>2125830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200000</v>
      </c>
      <c r="S568" s="16"/>
    </row>
    <row r="569" spans="1:19" ht="21.95" customHeight="1">
      <c r="A569" s="71" t="s">
        <v>1496</v>
      </c>
      <c r="B569" s="34" t="s">
        <v>554</v>
      </c>
      <c r="C569" s="1">
        <f t="shared" si="105"/>
        <v>2357100</v>
      </c>
      <c r="D569" s="3">
        <v>0</v>
      </c>
      <c r="E569" s="8">
        <v>0</v>
      </c>
      <c r="F569" s="3">
        <v>0</v>
      </c>
      <c r="G569" s="3">
        <v>407</v>
      </c>
      <c r="H569" s="3">
        <v>2157100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200000</v>
      </c>
      <c r="S569" s="16"/>
    </row>
    <row r="570" spans="1:19" ht="21.95" customHeight="1">
      <c r="A570" s="71" t="s">
        <v>1497</v>
      </c>
      <c r="B570" s="34" t="s">
        <v>555</v>
      </c>
      <c r="C570" s="1">
        <f t="shared" si="105"/>
        <v>2342790</v>
      </c>
      <c r="D570" s="3">
        <v>0</v>
      </c>
      <c r="E570" s="8">
        <v>0</v>
      </c>
      <c r="F570" s="3">
        <v>0</v>
      </c>
      <c r="G570" s="3">
        <v>404.3</v>
      </c>
      <c r="H570" s="3">
        <v>2142790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200000</v>
      </c>
      <c r="S570" s="16"/>
    </row>
    <row r="571" spans="1:19" ht="21.95" customHeight="1">
      <c r="A571" s="71" t="s">
        <v>1498</v>
      </c>
      <c r="B571" s="34" t="s">
        <v>556</v>
      </c>
      <c r="C571" s="1">
        <f t="shared" si="105"/>
        <v>2340140</v>
      </c>
      <c r="D571" s="3">
        <v>0</v>
      </c>
      <c r="E571" s="8">
        <v>0</v>
      </c>
      <c r="F571" s="3">
        <v>0</v>
      </c>
      <c r="G571" s="3">
        <v>403.8</v>
      </c>
      <c r="H571" s="3">
        <v>2140140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200000</v>
      </c>
      <c r="S571" s="16"/>
    </row>
    <row r="572" spans="1:19" ht="21.95" customHeight="1">
      <c r="A572" s="71" t="s">
        <v>1499</v>
      </c>
      <c r="B572" s="34" t="s">
        <v>557</v>
      </c>
      <c r="C572" s="1">
        <f t="shared" si="105"/>
        <v>2340140</v>
      </c>
      <c r="D572" s="3">
        <v>0</v>
      </c>
      <c r="E572" s="8">
        <v>0</v>
      </c>
      <c r="F572" s="3">
        <v>0</v>
      </c>
      <c r="G572" s="3">
        <v>403.8</v>
      </c>
      <c r="H572" s="3">
        <v>2140140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200000</v>
      </c>
      <c r="S572" s="16"/>
    </row>
    <row r="573" spans="1:19" ht="21.95" customHeight="1">
      <c r="A573" s="71" t="s">
        <v>1500</v>
      </c>
      <c r="B573" s="34" t="s">
        <v>633</v>
      </c>
      <c r="C573" s="1">
        <f t="shared" si="105"/>
        <v>2356040</v>
      </c>
      <c r="D573" s="3">
        <v>0</v>
      </c>
      <c r="E573" s="8">
        <v>0</v>
      </c>
      <c r="F573" s="3">
        <v>0</v>
      </c>
      <c r="G573" s="3">
        <v>406.8</v>
      </c>
      <c r="H573" s="3">
        <v>2156040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200000</v>
      </c>
      <c r="S573" s="16"/>
    </row>
    <row r="574" spans="1:19" ht="21.95" customHeight="1">
      <c r="A574" s="71" t="s">
        <v>1501</v>
      </c>
      <c r="B574" s="34" t="s">
        <v>634</v>
      </c>
      <c r="C574" s="1">
        <f t="shared" si="105"/>
        <v>2271770</v>
      </c>
      <c r="D574" s="3">
        <v>0</v>
      </c>
      <c r="E574" s="8">
        <v>0</v>
      </c>
      <c r="F574" s="3">
        <v>0</v>
      </c>
      <c r="G574" s="3">
        <v>390.9</v>
      </c>
      <c r="H574" s="3">
        <v>2071770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200000</v>
      </c>
      <c r="S574" s="16"/>
    </row>
    <row r="575" spans="1:19" ht="21.95" customHeight="1">
      <c r="A575" s="71" t="s">
        <v>1502</v>
      </c>
      <c r="B575" s="34" t="s">
        <v>635</v>
      </c>
      <c r="C575" s="1">
        <f t="shared" si="105"/>
        <v>2361340</v>
      </c>
      <c r="D575" s="3">
        <v>0</v>
      </c>
      <c r="E575" s="8">
        <v>0</v>
      </c>
      <c r="F575" s="3">
        <v>0</v>
      </c>
      <c r="G575" s="3">
        <v>407.8</v>
      </c>
      <c r="H575" s="3">
        <v>2161340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200000</v>
      </c>
      <c r="S575" s="16"/>
    </row>
    <row r="576" spans="1:19" ht="21.95" customHeight="1">
      <c r="A576" s="71" t="s">
        <v>1503</v>
      </c>
      <c r="B576" s="34" t="s">
        <v>636</v>
      </c>
      <c r="C576" s="1">
        <f t="shared" si="105"/>
        <v>2373000</v>
      </c>
      <c r="D576" s="3">
        <v>0</v>
      </c>
      <c r="E576" s="8">
        <v>0</v>
      </c>
      <c r="F576" s="3">
        <v>0</v>
      </c>
      <c r="G576" s="3">
        <v>410</v>
      </c>
      <c r="H576" s="3">
        <v>2173000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200000</v>
      </c>
      <c r="S576" s="16"/>
    </row>
    <row r="577" spans="1:19" ht="21.95" customHeight="1">
      <c r="A577" s="71" t="s">
        <v>1504</v>
      </c>
      <c r="B577" s="28" t="s">
        <v>637</v>
      </c>
      <c r="C577" s="1">
        <f t="shared" si="105"/>
        <v>2346500</v>
      </c>
      <c r="D577" s="3">
        <v>0</v>
      </c>
      <c r="E577" s="8">
        <v>0</v>
      </c>
      <c r="F577" s="3">
        <v>0</v>
      </c>
      <c r="G577" s="3">
        <v>405</v>
      </c>
      <c r="H577" s="3">
        <v>2146500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200000</v>
      </c>
      <c r="S577" s="16"/>
    </row>
    <row r="578" spans="1:19" ht="21.95" customHeight="1">
      <c r="A578" s="71" t="s">
        <v>1505</v>
      </c>
      <c r="B578" s="34" t="s">
        <v>827</v>
      </c>
      <c r="C578" s="1">
        <f>SUM(D578,F578,H578,J578,L578,N578,O578,P578,Q578,R578)</f>
        <v>6445776.5199999996</v>
      </c>
      <c r="D578" s="25">
        <f>646.76*2427</f>
        <v>1569686.52</v>
      </c>
      <c r="E578" s="44">
        <v>0</v>
      </c>
      <c r="F578" s="25">
        <v>0</v>
      </c>
      <c r="G578" s="25">
        <v>551.29999999999995</v>
      </c>
      <c r="H578" s="3">
        <v>2921890</v>
      </c>
      <c r="I578" s="25">
        <v>0</v>
      </c>
      <c r="J578" s="25">
        <v>0</v>
      </c>
      <c r="K578" s="3">
        <v>700</v>
      </c>
      <c r="L578" s="3">
        <f>2506*K578</f>
        <v>1754200</v>
      </c>
      <c r="M578" s="25">
        <v>0</v>
      </c>
      <c r="N578" s="25">
        <v>0</v>
      </c>
      <c r="O578" s="3">
        <v>0</v>
      </c>
      <c r="P578" s="25">
        <v>0</v>
      </c>
      <c r="Q578" s="3">
        <v>0</v>
      </c>
      <c r="R578" s="25">
        <v>200000</v>
      </c>
    </row>
    <row r="579" spans="1:19" ht="21.95" customHeight="1">
      <c r="A579" s="71" t="s">
        <v>1506</v>
      </c>
      <c r="B579" s="34" t="s">
        <v>558</v>
      </c>
      <c r="C579" s="1">
        <f t="shared" si="105"/>
        <v>3502430</v>
      </c>
      <c r="D579" s="3">
        <v>0</v>
      </c>
      <c r="E579" s="8">
        <v>0</v>
      </c>
      <c r="F579" s="3">
        <v>0</v>
      </c>
      <c r="G579" s="3">
        <v>623.1</v>
      </c>
      <c r="H579" s="3">
        <v>3302430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200000</v>
      </c>
      <c r="S579" s="16"/>
    </row>
    <row r="580" spans="1:19" ht="21.95" customHeight="1">
      <c r="A580" s="71" t="s">
        <v>1507</v>
      </c>
      <c r="B580" s="28" t="s">
        <v>638</v>
      </c>
      <c r="C580" s="1">
        <f t="shared" si="105"/>
        <v>2448340</v>
      </c>
      <c r="D580" s="3">
        <v>0</v>
      </c>
      <c r="E580" s="8">
        <v>0</v>
      </c>
      <c r="F580" s="3">
        <v>0</v>
      </c>
      <c r="G580" s="3">
        <v>263</v>
      </c>
      <c r="H580" s="3">
        <v>1393900</v>
      </c>
      <c r="I580" s="3">
        <v>0</v>
      </c>
      <c r="J580" s="3">
        <v>0</v>
      </c>
      <c r="K580" s="3">
        <v>328</v>
      </c>
      <c r="L580" s="3">
        <v>854440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200000</v>
      </c>
      <c r="S580" s="16"/>
    </row>
    <row r="581" spans="1:19" ht="21.95" customHeight="1">
      <c r="A581" s="71" t="s">
        <v>1508</v>
      </c>
      <c r="B581" s="28" t="s">
        <v>639</v>
      </c>
      <c r="C581" s="1">
        <f t="shared" si="105"/>
        <v>1231380</v>
      </c>
      <c r="D581" s="3">
        <v>0</v>
      </c>
      <c r="E581" s="8">
        <v>0</v>
      </c>
      <c r="F581" s="3">
        <v>0</v>
      </c>
      <c r="G581" s="3">
        <v>194.6</v>
      </c>
      <c r="H581" s="3">
        <v>1031380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200000</v>
      </c>
      <c r="S581" s="16"/>
    </row>
    <row r="582" spans="1:19" ht="21.95" customHeight="1">
      <c r="A582" s="71" t="s">
        <v>1509</v>
      </c>
      <c r="B582" s="28" t="s">
        <v>559</v>
      </c>
      <c r="C582" s="1">
        <f t="shared" si="105"/>
        <v>2841520</v>
      </c>
      <c r="D582" s="3">
        <v>0</v>
      </c>
      <c r="E582" s="8">
        <v>0</v>
      </c>
      <c r="F582" s="3">
        <v>0</v>
      </c>
      <c r="G582" s="3">
        <v>498.4</v>
      </c>
      <c r="H582" s="3">
        <v>2641520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200000</v>
      </c>
      <c r="S582" s="16"/>
    </row>
    <row r="583" spans="1:19" ht="21.95" customHeight="1">
      <c r="A583" s="71" t="s">
        <v>1510</v>
      </c>
      <c r="B583" s="28" t="s">
        <v>560</v>
      </c>
      <c r="C583" s="1">
        <f t="shared" si="105"/>
        <v>3793400</v>
      </c>
      <c r="D583" s="3">
        <v>0</v>
      </c>
      <c r="E583" s="8">
        <v>0</v>
      </c>
      <c r="F583" s="3">
        <v>0</v>
      </c>
      <c r="G583" s="3">
        <v>678</v>
      </c>
      <c r="H583" s="3">
        <v>3593400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200000</v>
      </c>
      <c r="S583" s="16"/>
    </row>
    <row r="584" spans="1:19" ht="21.95" customHeight="1">
      <c r="A584" s="71" t="s">
        <v>1511</v>
      </c>
      <c r="B584" s="28" t="s">
        <v>561</v>
      </c>
      <c r="C584" s="1">
        <f t="shared" si="105"/>
        <v>3139910</v>
      </c>
      <c r="D584" s="3">
        <v>0</v>
      </c>
      <c r="E584" s="8">
        <v>0</v>
      </c>
      <c r="F584" s="3">
        <v>0</v>
      </c>
      <c r="G584" s="3">
        <v>554.70000000000005</v>
      </c>
      <c r="H584" s="3">
        <v>2939910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200000</v>
      </c>
      <c r="S584" s="16"/>
    </row>
    <row r="585" spans="1:19" ht="21.95" customHeight="1">
      <c r="A585" s="71" t="s">
        <v>1512</v>
      </c>
      <c r="B585" s="28" t="s">
        <v>562</v>
      </c>
      <c r="C585" s="1">
        <f t="shared" si="105"/>
        <v>2844700</v>
      </c>
      <c r="D585" s="3">
        <v>0</v>
      </c>
      <c r="E585" s="8">
        <v>0</v>
      </c>
      <c r="F585" s="3">
        <v>0</v>
      </c>
      <c r="G585" s="3">
        <v>499</v>
      </c>
      <c r="H585" s="3">
        <v>2644700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200000</v>
      </c>
      <c r="S585" s="16"/>
    </row>
    <row r="586" spans="1:19" ht="21.95" customHeight="1">
      <c r="A586" s="71" t="s">
        <v>1513</v>
      </c>
      <c r="B586" s="28" t="s">
        <v>563</v>
      </c>
      <c r="C586" s="1">
        <f t="shared" si="105"/>
        <v>2702660</v>
      </c>
      <c r="D586" s="3">
        <v>0</v>
      </c>
      <c r="E586" s="8">
        <v>0</v>
      </c>
      <c r="F586" s="3">
        <v>0</v>
      </c>
      <c r="G586" s="3">
        <v>472.2</v>
      </c>
      <c r="H586" s="3">
        <v>2502660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200000</v>
      </c>
      <c r="S586" s="16"/>
    </row>
    <row r="587" spans="1:19" ht="21.95" customHeight="1">
      <c r="A587" s="71" t="s">
        <v>1514</v>
      </c>
      <c r="B587" s="28" t="s">
        <v>500</v>
      </c>
      <c r="C587" s="1">
        <f t="shared" si="105"/>
        <v>2602660</v>
      </c>
      <c r="D587" s="25">
        <v>0</v>
      </c>
      <c r="E587" s="44">
        <v>0</v>
      </c>
      <c r="F587" s="25">
        <v>0</v>
      </c>
      <c r="G587" s="25">
        <v>472.2</v>
      </c>
      <c r="H587" s="25">
        <v>2502660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3">
        <v>0</v>
      </c>
      <c r="R587" s="25">
        <v>100000</v>
      </c>
    </row>
    <row r="588" spans="1:19" ht="21.95" customHeight="1">
      <c r="A588" s="71" t="s">
        <v>1515</v>
      </c>
      <c r="B588" s="28" t="s">
        <v>501</v>
      </c>
      <c r="C588" s="1">
        <f t="shared" si="105"/>
        <v>2602660</v>
      </c>
      <c r="D588" s="25">
        <v>0</v>
      </c>
      <c r="E588" s="44">
        <v>0</v>
      </c>
      <c r="F588" s="25">
        <v>0</v>
      </c>
      <c r="G588" s="25">
        <v>472.2</v>
      </c>
      <c r="H588" s="25">
        <v>2502660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3">
        <v>0</v>
      </c>
      <c r="R588" s="25">
        <v>100000</v>
      </c>
    </row>
    <row r="589" spans="1:19" ht="21.95" customHeight="1">
      <c r="A589" s="71" t="s">
        <v>1516</v>
      </c>
      <c r="B589" s="28" t="s">
        <v>564</v>
      </c>
      <c r="C589" s="1">
        <f t="shared" si="105"/>
        <v>3259690</v>
      </c>
      <c r="D589" s="3">
        <v>0</v>
      </c>
      <c r="E589" s="8">
        <v>0</v>
      </c>
      <c r="F589" s="3">
        <v>0</v>
      </c>
      <c r="G589" s="3">
        <v>577.29999999999995</v>
      </c>
      <c r="H589" s="3">
        <v>3059690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200000</v>
      </c>
      <c r="S589" s="16"/>
    </row>
    <row r="590" spans="1:19" ht="21.95" customHeight="1">
      <c r="A590" s="71" t="s">
        <v>1517</v>
      </c>
      <c r="B590" s="28" t="s">
        <v>565</v>
      </c>
      <c r="C590" s="1">
        <f t="shared" si="105"/>
        <v>3259690</v>
      </c>
      <c r="D590" s="3">
        <v>0</v>
      </c>
      <c r="E590" s="8">
        <v>0</v>
      </c>
      <c r="F590" s="3">
        <v>0</v>
      </c>
      <c r="G590" s="3">
        <v>577.29999999999995</v>
      </c>
      <c r="H590" s="3">
        <v>3059690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200000</v>
      </c>
      <c r="S590" s="16"/>
    </row>
    <row r="591" spans="1:19" ht="21.95" customHeight="1">
      <c r="A591" s="71" t="s">
        <v>1518</v>
      </c>
      <c r="B591" s="28" t="s">
        <v>640</v>
      </c>
      <c r="C591" s="1">
        <f t="shared" si="105"/>
        <v>3259690</v>
      </c>
      <c r="D591" s="3">
        <v>0</v>
      </c>
      <c r="E591" s="8">
        <v>0</v>
      </c>
      <c r="F591" s="3">
        <v>0</v>
      </c>
      <c r="G591" s="3">
        <v>577.29999999999995</v>
      </c>
      <c r="H591" s="3">
        <v>3059690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200000</v>
      </c>
      <c r="S591" s="16"/>
    </row>
    <row r="592" spans="1:19" ht="21.95" customHeight="1">
      <c r="A592" s="71" t="s">
        <v>1519</v>
      </c>
      <c r="B592" s="28" t="s">
        <v>454</v>
      </c>
      <c r="C592" s="1">
        <f t="shared" si="105"/>
        <v>1849000</v>
      </c>
      <c r="D592" s="25">
        <v>0</v>
      </c>
      <c r="E592" s="44">
        <v>0</v>
      </c>
      <c r="F592" s="25">
        <v>0</v>
      </c>
      <c r="G592" s="25">
        <v>330</v>
      </c>
      <c r="H592" s="25">
        <v>1749000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3">
        <v>0</v>
      </c>
      <c r="R592" s="25">
        <v>100000</v>
      </c>
    </row>
    <row r="593" spans="1:19" ht="21.95" customHeight="1">
      <c r="A593" s="71" t="s">
        <v>1520</v>
      </c>
      <c r="B593" s="28" t="s">
        <v>566</v>
      </c>
      <c r="C593" s="1">
        <f t="shared" si="105"/>
        <v>2844170</v>
      </c>
      <c r="D593" s="3">
        <v>0</v>
      </c>
      <c r="E593" s="8">
        <v>0</v>
      </c>
      <c r="F593" s="3">
        <v>0</v>
      </c>
      <c r="G593" s="3">
        <v>498.9</v>
      </c>
      <c r="H593" s="3">
        <v>2644170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200000</v>
      </c>
      <c r="S593" s="16"/>
    </row>
    <row r="594" spans="1:19" ht="21.95" customHeight="1">
      <c r="A594" s="71" t="s">
        <v>1521</v>
      </c>
      <c r="B594" s="28" t="s">
        <v>641</v>
      </c>
      <c r="C594" s="1">
        <f t="shared" si="105"/>
        <v>2705877.5</v>
      </c>
      <c r="D594" s="3">
        <v>2505877.5</v>
      </c>
      <c r="E594" s="8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200000</v>
      </c>
      <c r="S594" s="16"/>
    </row>
    <row r="595" spans="1:19" ht="21.95" customHeight="1">
      <c r="A595" s="71" t="s">
        <v>1522</v>
      </c>
      <c r="B595" s="28" t="s">
        <v>567</v>
      </c>
      <c r="C595" s="1">
        <f t="shared" si="105"/>
        <v>4588400</v>
      </c>
      <c r="D595" s="3">
        <v>0</v>
      </c>
      <c r="E595" s="8">
        <v>0</v>
      </c>
      <c r="F595" s="3">
        <v>0</v>
      </c>
      <c r="G595" s="3">
        <v>828</v>
      </c>
      <c r="H595" s="3">
        <v>4388400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200000</v>
      </c>
      <c r="S595" s="16"/>
    </row>
    <row r="596" spans="1:19" ht="21.95" customHeight="1">
      <c r="A596" s="71" t="s">
        <v>1523</v>
      </c>
      <c r="B596" s="34" t="s">
        <v>568</v>
      </c>
      <c r="C596" s="1">
        <f t="shared" si="105"/>
        <v>1641600</v>
      </c>
      <c r="D596" s="3">
        <v>0</v>
      </c>
      <c r="E596" s="8">
        <v>0</v>
      </c>
      <c r="F596" s="3">
        <v>0</v>
      </c>
      <c r="G596" s="3">
        <v>272</v>
      </c>
      <c r="H596" s="3">
        <v>1441600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200000</v>
      </c>
      <c r="S596" s="16"/>
    </row>
    <row r="597" spans="1:19" ht="21.95" customHeight="1">
      <c r="A597" s="71" t="s">
        <v>1524</v>
      </c>
      <c r="B597" s="34" t="s">
        <v>423</v>
      </c>
      <c r="C597" s="1">
        <f t="shared" si="105"/>
        <v>2577580</v>
      </c>
      <c r="D597" s="25">
        <v>0</v>
      </c>
      <c r="E597" s="44">
        <v>0</v>
      </c>
      <c r="F597" s="25">
        <v>0</v>
      </c>
      <c r="G597" s="25">
        <v>448.6</v>
      </c>
      <c r="H597" s="25">
        <v>2377580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3">
        <v>0</v>
      </c>
      <c r="R597" s="25">
        <v>200000</v>
      </c>
    </row>
    <row r="598" spans="1:19" ht="21.95" customHeight="1">
      <c r="A598" s="71" t="s">
        <v>1525</v>
      </c>
      <c r="B598" s="28" t="s">
        <v>416</v>
      </c>
      <c r="C598" s="1">
        <f t="shared" si="105"/>
        <v>2019490</v>
      </c>
      <c r="D598" s="25">
        <v>0</v>
      </c>
      <c r="E598" s="44">
        <v>0</v>
      </c>
      <c r="F598" s="25">
        <v>0</v>
      </c>
      <c r="G598" s="25">
        <v>343.3</v>
      </c>
      <c r="H598" s="25">
        <v>1819490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3">
        <v>0</v>
      </c>
      <c r="R598" s="25">
        <v>200000</v>
      </c>
    </row>
    <row r="599" spans="1:19" ht="21.95" customHeight="1">
      <c r="A599" s="71" t="s">
        <v>1526</v>
      </c>
      <c r="B599" s="28" t="s">
        <v>569</v>
      </c>
      <c r="C599" s="1">
        <f t="shared" si="105"/>
        <v>5180576.7</v>
      </c>
      <c r="D599" s="3">
        <f>932.1*2427</f>
        <v>2262206.7000000002</v>
      </c>
      <c r="E599" s="8">
        <v>0</v>
      </c>
      <c r="F599" s="3">
        <v>0</v>
      </c>
      <c r="G599" s="3">
        <v>512.9</v>
      </c>
      <c r="H599" s="3">
        <v>2718370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200000</v>
      </c>
      <c r="S599" s="16"/>
    </row>
    <row r="600" spans="1:19" ht="21.95" customHeight="1">
      <c r="A600" s="71" t="s">
        <v>1527</v>
      </c>
      <c r="B600" s="28" t="s">
        <v>570</v>
      </c>
      <c r="C600" s="1">
        <f t="shared" si="105"/>
        <v>1737000</v>
      </c>
      <c r="D600" s="3">
        <v>0</v>
      </c>
      <c r="E600" s="8">
        <v>0</v>
      </c>
      <c r="F600" s="3">
        <v>0</v>
      </c>
      <c r="G600" s="3">
        <v>290</v>
      </c>
      <c r="H600" s="3">
        <v>1537000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200000</v>
      </c>
      <c r="S600" s="16"/>
    </row>
    <row r="601" spans="1:19" ht="21.95" customHeight="1">
      <c r="A601" s="71" t="s">
        <v>1528</v>
      </c>
      <c r="B601" s="28" t="s">
        <v>571</v>
      </c>
      <c r="C601" s="1">
        <f t="shared" si="105"/>
        <v>2325300</v>
      </c>
      <c r="D601" s="3">
        <v>0</v>
      </c>
      <c r="E601" s="8">
        <v>0</v>
      </c>
      <c r="F601" s="3">
        <v>0</v>
      </c>
      <c r="G601" s="3">
        <v>401</v>
      </c>
      <c r="H601" s="3">
        <v>2125300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200000</v>
      </c>
      <c r="S601" s="16"/>
    </row>
    <row r="602" spans="1:19" ht="21.95" customHeight="1">
      <c r="A602" s="71" t="s">
        <v>1529</v>
      </c>
      <c r="B602" s="28" t="s">
        <v>642</v>
      </c>
      <c r="C602" s="1">
        <f t="shared" si="105"/>
        <v>4954100</v>
      </c>
      <c r="D602" s="3">
        <v>0</v>
      </c>
      <c r="E602" s="8">
        <v>0</v>
      </c>
      <c r="F602" s="3">
        <v>0</v>
      </c>
      <c r="G602" s="3">
        <v>897</v>
      </c>
      <c r="H602" s="3">
        <v>4754100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200000</v>
      </c>
      <c r="S602" s="16"/>
    </row>
    <row r="603" spans="1:19" ht="21.95" customHeight="1">
      <c r="A603" s="71" t="s">
        <v>1042</v>
      </c>
      <c r="B603" s="28" t="s">
        <v>643</v>
      </c>
      <c r="C603" s="1">
        <f t="shared" si="105"/>
        <v>1567400</v>
      </c>
      <c r="D603" s="3">
        <v>0</v>
      </c>
      <c r="E603" s="8">
        <v>0</v>
      </c>
      <c r="F603" s="3">
        <v>0</v>
      </c>
      <c r="G603" s="3">
        <v>258</v>
      </c>
      <c r="H603" s="3">
        <v>1367400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200000</v>
      </c>
      <c r="S603" s="16"/>
    </row>
    <row r="604" spans="1:19" ht="21.95" customHeight="1">
      <c r="A604" s="71" t="s">
        <v>1043</v>
      </c>
      <c r="B604" s="28" t="s">
        <v>572</v>
      </c>
      <c r="C604" s="1">
        <f t="shared" si="105"/>
        <v>1541430</v>
      </c>
      <c r="D604" s="3">
        <v>0</v>
      </c>
      <c r="E604" s="8">
        <v>0</v>
      </c>
      <c r="F604" s="3">
        <v>0</v>
      </c>
      <c r="G604" s="3">
        <v>253.1</v>
      </c>
      <c r="H604" s="3">
        <v>1341430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200000</v>
      </c>
      <c r="S604" s="16"/>
    </row>
    <row r="605" spans="1:19" ht="21.95" customHeight="1">
      <c r="A605" s="71" t="s">
        <v>1044</v>
      </c>
      <c r="B605" s="28" t="s">
        <v>573</v>
      </c>
      <c r="C605" s="1">
        <f t="shared" si="105"/>
        <v>1514400</v>
      </c>
      <c r="D605" s="3">
        <v>0</v>
      </c>
      <c r="E605" s="8">
        <v>0</v>
      </c>
      <c r="F605" s="3">
        <v>0</v>
      </c>
      <c r="G605" s="3">
        <v>248</v>
      </c>
      <c r="H605" s="3">
        <v>1314400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200000</v>
      </c>
      <c r="S605" s="16"/>
    </row>
    <row r="606" spans="1:19" ht="21.95" customHeight="1">
      <c r="A606" s="71" t="s">
        <v>1045</v>
      </c>
      <c r="B606" s="28" t="s">
        <v>574</v>
      </c>
      <c r="C606" s="1">
        <f t="shared" si="105"/>
        <v>1514400</v>
      </c>
      <c r="D606" s="3">
        <v>0</v>
      </c>
      <c r="E606" s="8">
        <v>0</v>
      </c>
      <c r="F606" s="3">
        <v>0</v>
      </c>
      <c r="G606" s="3">
        <v>248</v>
      </c>
      <c r="H606" s="3">
        <v>1314400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200000</v>
      </c>
      <c r="S606" s="16"/>
    </row>
    <row r="607" spans="1:19" ht="21.95" customHeight="1">
      <c r="A607" s="71" t="s">
        <v>1046</v>
      </c>
      <c r="B607" s="34" t="s">
        <v>644</v>
      </c>
      <c r="C607" s="1">
        <f t="shared" ref="C607:C676" si="106">SUM(D607,F607,H607,J607,L607,N607,O607,P607,Q607,R607)</f>
        <v>4175000</v>
      </c>
      <c r="D607" s="3">
        <v>0</v>
      </c>
      <c r="E607" s="8">
        <v>0</v>
      </c>
      <c r="F607" s="3">
        <v>0</v>
      </c>
      <c r="G607" s="3">
        <v>750</v>
      </c>
      <c r="H607" s="3">
        <v>3975000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200000</v>
      </c>
      <c r="S607" s="16"/>
    </row>
    <row r="608" spans="1:19" ht="21.95" customHeight="1">
      <c r="A608" s="71" t="s">
        <v>1047</v>
      </c>
      <c r="B608" s="34" t="s">
        <v>645</v>
      </c>
      <c r="C608" s="1">
        <f t="shared" si="106"/>
        <v>1376600</v>
      </c>
      <c r="D608" s="3">
        <v>0</v>
      </c>
      <c r="E608" s="8">
        <v>0</v>
      </c>
      <c r="F608" s="3">
        <v>0</v>
      </c>
      <c r="G608" s="3">
        <v>222</v>
      </c>
      <c r="H608" s="3">
        <v>1176600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200000</v>
      </c>
      <c r="S608" s="16"/>
    </row>
    <row r="609" spans="1:19" ht="21.95" customHeight="1">
      <c r="A609" s="71" t="s">
        <v>1048</v>
      </c>
      <c r="B609" s="34" t="s">
        <v>646</v>
      </c>
      <c r="C609" s="1">
        <f t="shared" si="106"/>
        <v>2070900</v>
      </c>
      <c r="D609" s="3">
        <v>0</v>
      </c>
      <c r="E609" s="8">
        <v>0</v>
      </c>
      <c r="F609" s="3">
        <v>0</v>
      </c>
      <c r="G609" s="3">
        <v>353</v>
      </c>
      <c r="H609" s="3">
        <v>1870900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200000</v>
      </c>
      <c r="S609" s="16"/>
    </row>
    <row r="610" spans="1:19" ht="21.95" customHeight="1">
      <c r="A610" s="71" t="s">
        <v>1049</v>
      </c>
      <c r="B610" s="28" t="s">
        <v>575</v>
      </c>
      <c r="C610" s="1">
        <f t="shared" si="106"/>
        <v>2122840</v>
      </c>
      <c r="D610" s="3">
        <v>0</v>
      </c>
      <c r="E610" s="8">
        <v>0</v>
      </c>
      <c r="F610" s="3">
        <v>0</v>
      </c>
      <c r="G610" s="3">
        <v>362.8</v>
      </c>
      <c r="H610" s="3">
        <v>1922840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200000</v>
      </c>
      <c r="S610" s="16"/>
    </row>
    <row r="611" spans="1:19" ht="21.95" customHeight="1">
      <c r="A611" s="71" t="s">
        <v>1050</v>
      </c>
      <c r="B611" s="28" t="s">
        <v>647</v>
      </c>
      <c r="C611" s="1">
        <f t="shared" si="106"/>
        <v>1678700</v>
      </c>
      <c r="D611" s="3">
        <v>0</v>
      </c>
      <c r="E611" s="8">
        <v>0</v>
      </c>
      <c r="F611" s="3">
        <v>0</v>
      </c>
      <c r="G611" s="3">
        <v>279</v>
      </c>
      <c r="H611" s="3">
        <v>1478700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200000</v>
      </c>
      <c r="S611" s="16"/>
    </row>
    <row r="612" spans="1:19" ht="21.95" customHeight="1">
      <c r="A612" s="71" t="s">
        <v>1051</v>
      </c>
      <c r="B612" s="28" t="s">
        <v>576</v>
      </c>
      <c r="C612" s="1">
        <f t="shared" si="106"/>
        <v>1673400</v>
      </c>
      <c r="D612" s="3">
        <v>0</v>
      </c>
      <c r="E612" s="8">
        <v>0</v>
      </c>
      <c r="F612" s="3">
        <v>0</v>
      </c>
      <c r="G612" s="3">
        <v>278</v>
      </c>
      <c r="H612" s="3">
        <v>1473400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200000</v>
      </c>
      <c r="S612" s="16"/>
    </row>
    <row r="613" spans="1:19" ht="21.95" customHeight="1">
      <c r="A613" s="71" t="s">
        <v>1052</v>
      </c>
      <c r="B613" s="28" t="s">
        <v>648</v>
      </c>
      <c r="C613" s="1">
        <f t="shared" si="106"/>
        <v>4551300</v>
      </c>
      <c r="D613" s="3">
        <v>0</v>
      </c>
      <c r="E613" s="8">
        <v>0</v>
      </c>
      <c r="F613" s="3">
        <v>0</v>
      </c>
      <c r="G613" s="3">
        <v>821</v>
      </c>
      <c r="H613" s="3">
        <v>4351300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200000</v>
      </c>
      <c r="S613" s="16"/>
    </row>
    <row r="614" spans="1:19" ht="21.95" customHeight="1">
      <c r="A614" s="71" t="s">
        <v>1053</v>
      </c>
      <c r="B614" s="28" t="s">
        <v>649</v>
      </c>
      <c r="C614" s="1">
        <f t="shared" si="106"/>
        <v>2781100</v>
      </c>
      <c r="D614" s="3">
        <v>0</v>
      </c>
      <c r="E614" s="8">
        <v>0</v>
      </c>
      <c r="F614" s="3">
        <v>0</v>
      </c>
      <c r="G614" s="3">
        <v>487</v>
      </c>
      <c r="H614" s="3">
        <v>2581100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200000</v>
      </c>
      <c r="S614" s="16"/>
    </row>
    <row r="615" spans="1:19" ht="21.95" customHeight="1">
      <c r="A615" s="71" t="s">
        <v>1054</v>
      </c>
      <c r="B615" s="28" t="s">
        <v>650</v>
      </c>
      <c r="C615" s="1">
        <f t="shared" si="106"/>
        <v>1576940</v>
      </c>
      <c r="D615" s="3">
        <v>0</v>
      </c>
      <c r="E615" s="8">
        <v>0</v>
      </c>
      <c r="F615" s="3">
        <v>0</v>
      </c>
      <c r="G615" s="3">
        <v>259.8</v>
      </c>
      <c r="H615" s="3">
        <v>1376940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200000</v>
      </c>
      <c r="S615" s="16"/>
    </row>
    <row r="616" spans="1:19" ht="21.95" customHeight="1">
      <c r="A616" s="71" t="s">
        <v>1826</v>
      </c>
      <c r="B616" s="28" t="s">
        <v>651</v>
      </c>
      <c r="C616" s="1">
        <f t="shared" si="106"/>
        <v>2600370</v>
      </c>
      <c r="D616" s="3">
        <v>0</v>
      </c>
      <c r="E616" s="8">
        <v>0</v>
      </c>
      <c r="F616" s="3">
        <v>0</v>
      </c>
      <c r="G616" s="3">
        <v>452.9</v>
      </c>
      <c r="H616" s="3">
        <v>2400370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200000</v>
      </c>
      <c r="S616" s="16"/>
    </row>
    <row r="617" spans="1:19" ht="21.95" customHeight="1">
      <c r="A617" s="71" t="s">
        <v>1827</v>
      </c>
      <c r="B617" s="28" t="s">
        <v>502</v>
      </c>
      <c r="C617" s="1">
        <f>SUM(D617,F617,H617,J617,L617,N617,O617,P617,Q617,R617)</f>
        <v>3665140</v>
      </c>
      <c r="D617" s="25">
        <v>0</v>
      </c>
      <c r="E617" s="44">
        <v>0</v>
      </c>
      <c r="F617" s="25">
        <v>0</v>
      </c>
      <c r="G617" s="25">
        <v>653.79999999999995</v>
      </c>
      <c r="H617" s="25">
        <v>3465140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3">
        <v>0</v>
      </c>
      <c r="R617" s="25">
        <v>200000</v>
      </c>
    </row>
    <row r="618" spans="1:19" ht="21.95" customHeight="1">
      <c r="A618" s="71" t="s">
        <v>1055</v>
      </c>
      <c r="B618" s="28" t="s">
        <v>652</v>
      </c>
      <c r="C618" s="1">
        <f t="shared" si="106"/>
        <v>1551500</v>
      </c>
      <c r="D618" s="3">
        <v>0</v>
      </c>
      <c r="E618" s="8">
        <v>0</v>
      </c>
      <c r="F618" s="3">
        <v>0</v>
      </c>
      <c r="G618" s="3">
        <v>255</v>
      </c>
      <c r="H618" s="3">
        <v>1351500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200000</v>
      </c>
      <c r="S618" s="16"/>
    </row>
    <row r="619" spans="1:19" ht="21.95" customHeight="1">
      <c r="A619" s="71" t="s">
        <v>1056</v>
      </c>
      <c r="B619" s="28" t="s">
        <v>577</v>
      </c>
      <c r="C619" s="1">
        <f t="shared" si="106"/>
        <v>3633340</v>
      </c>
      <c r="D619" s="3">
        <v>0</v>
      </c>
      <c r="E619" s="8">
        <v>0</v>
      </c>
      <c r="F619" s="3">
        <v>0</v>
      </c>
      <c r="G619" s="3">
        <v>647.79999999999995</v>
      </c>
      <c r="H619" s="3">
        <v>3433340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200000</v>
      </c>
      <c r="S619" s="16"/>
    </row>
    <row r="620" spans="1:19" ht="21.95" customHeight="1">
      <c r="A620" s="71" t="s">
        <v>1057</v>
      </c>
      <c r="B620" s="28" t="s">
        <v>653</v>
      </c>
      <c r="C620" s="1">
        <f t="shared" si="106"/>
        <v>2632700</v>
      </c>
      <c r="D620" s="3">
        <v>0</v>
      </c>
      <c r="E620" s="8">
        <v>0</v>
      </c>
      <c r="F620" s="3">
        <v>0</v>
      </c>
      <c r="G620" s="3">
        <v>459</v>
      </c>
      <c r="H620" s="3">
        <v>2432700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200000</v>
      </c>
      <c r="S620" s="16"/>
    </row>
    <row r="621" spans="1:19" ht="21.95" customHeight="1">
      <c r="A621" s="71" t="s">
        <v>1058</v>
      </c>
      <c r="B621" s="28" t="s">
        <v>654</v>
      </c>
      <c r="C621" s="1">
        <f t="shared" si="106"/>
        <v>2320000</v>
      </c>
      <c r="D621" s="3">
        <v>0</v>
      </c>
      <c r="E621" s="8">
        <v>0</v>
      </c>
      <c r="F621" s="3">
        <v>0</v>
      </c>
      <c r="G621" s="3">
        <v>400</v>
      </c>
      <c r="H621" s="3">
        <v>2120000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200000</v>
      </c>
      <c r="S621" s="16"/>
    </row>
    <row r="622" spans="1:19" ht="21.95" customHeight="1">
      <c r="A622" s="71" t="s">
        <v>1059</v>
      </c>
      <c r="B622" s="34" t="s">
        <v>655</v>
      </c>
      <c r="C622" s="1">
        <f t="shared" si="106"/>
        <v>3801350</v>
      </c>
      <c r="D622" s="3">
        <v>0</v>
      </c>
      <c r="E622" s="8">
        <v>0</v>
      </c>
      <c r="F622" s="3">
        <v>0</v>
      </c>
      <c r="G622" s="3">
        <v>679.5</v>
      </c>
      <c r="H622" s="3">
        <v>3601350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200000</v>
      </c>
      <c r="S622" s="16"/>
    </row>
    <row r="623" spans="1:19" ht="21.95" customHeight="1">
      <c r="A623" s="71" t="s">
        <v>1060</v>
      </c>
      <c r="B623" s="34" t="s">
        <v>578</v>
      </c>
      <c r="C623" s="1">
        <f t="shared" si="106"/>
        <v>3829440</v>
      </c>
      <c r="D623" s="3">
        <v>0</v>
      </c>
      <c r="E623" s="8">
        <v>0</v>
      </c>
      <c r="F623" s="3">
        <v>0</v>
      </c>
      <c r="G623" s="3">
        <v>684.8</v>
      </c>
      <c r="H623" s="3">
        <v>3629440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200000</v>
      </c>
      <c r="S623" s="16"/>
    </row>
    <row r="624" spans="1:19" ht="21.95" customHeight="1">
      <c r="A624" s="71" t="s">
        <v>1061</v>
      </c>
      <c r="B624" s="34" t="s">
        <v>656</v>
      </c>
      <c r="C624" s="1">
        <f t="shared" si="106"/>
        <v>3698000</v>
      </c>
      <c r="D624" s="3">
        <v>0</v>
      </c>
      <c r="E624" s="8">
        <v>0</v>
      </c>
      <c r="F624" s="3">
        <v>0</v>
      </c>
      <c r="G624" s="3">
        <v>660</v>
      </c>
      <c r="H624" s="3">
        <v>3498000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200000</v>
      </c>
      <c r="S624" s="16"/>
    </row>
    <row r="625" spans="1:19" ht="21.95" customHeight="1">
      <c r="A625" s="71" t="s">
        <v>1062</v>
      </c>
      <c r="B625" s="28" t="s">
        <v>579</v>
      </c>
      <c r="C625" s="1">
        <f t="shared" si="106"/>
        <v>2432890</v>
      </c>
      <c r="D625" s="3">
        <v>0</v>
      </c>
      <c r="E625" s="8">
        <v>0</v>
      </c>
      <c r="F625" s="3">
        <v>0</v>
      </c>
      <c r="G625" s="3">
        <v>421.3</v>
      </c>
      <c r="H625" s="3">
        <v>2232890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200000</v>
      </c>
      <c r="S625" s="16"/>
    </row>
    <row r="626" spans="1:19" ht="21.95" customHeight="1">
      <c r="A626" s="71" t="s">
        <v>1063</v>
      </c>
      <c r="B626" s="28" t="s">
        <v>580</v>
      </c>
      <c r="C626" s="1">
        <f t="shared" si="106"/>
        <v>2442960</v>
      </c>
      <c r="D626" s="3">
        <v>0</v>
      </c>
      <c r="E626" s="8">
        <v>0</v>
      </c>
      <c r="F626" s="3">
        <v>0</v>
      </c>
      <c r="G626" s="3">
        <v>423.2</v>
      </c>
      <c r="H626" s="3">
        <v>2242960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200000</v>
      </c>
      <c r="S626" s="16"/>
    </row>
    <row r="627" spans="1:19" ht="21.95" customHeight="1">
      <c r="A627" s="71" t="s">
        <v>1064</v>
      </c>
      <c r="B627" s="28" t="s">
        <v>581</v>
      </c>
      <c r="C627" s="1">
        <f t="shared" si="106"/>
        <v>1579060</v>
      </c>
      <c r="D627" s="3">
        <v>0</v>
      </c>
      <c r="E627" s="8">
        <v>0</v>
      </c>
      <c r="F627" s="3">
        <v>0</v>
      </c>
      <c r="G627" s="3">
        <v>260.2</v>
      </c>
      <c r="H627" s="3">
        <v>1379060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200000</v>
      </c>
      <c r="S627" s="16"/>
    </row>
    <row r="628" spans="1:19" ht="21.95" customHeight="1">
      <c r="A628" s="71" t="s">
        <v>1065</v>
      </c>
      <c r="B628" s="28" t="s">
        <v>658</v>
      </c>
      <c r="C628" s="1">
        <f t="shared" si="106"/>
        <v>1598670</v>
      </c>
      <c r="D628" s="3">
        <v>0</v>
      </c>
      <c r="E628" s="8">
        <v>0</v>
      </c>
      <c r="F628" s="3">
        <v>0</v>
      </c>
      <c r="G628" s="3">
        <v>263.89999999999998</v>
      </c>
      <c r="H628" s="3">
        <v>1398670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200000</v>
      </c>
      <c r="S628" s="16"/>
    </row>
    <row r="629" spans="1:19" ht="21.95" customHeight="1">
      <c r="A629" s="71" t="s">
        <v>1066</v>
      </c>
      <c r="B629" s="28" t="s">
        <v>659</v>
      </c>
      <c r="C629" s="1">
        <f t="shared" si="106"/>
        <v>1587010</v>
      </c>
      <c r="D629" s="3">
        <v>0</v>
      </c>
      <c r="E629" s="8">
        <v>0</v>
      </c>
      <c r="F629" s="3">
        <v>0</v>
      </c>
      <c r="G629" s="3">
        <v>261.7</v>
      </c>
      <c r="H629" s="3">
        <v>1387010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200000</v>
      </c>
      <c r="S629" s="16"/>
    </row>
    <row r="630" spans="1:19" ht="21.95" customHeight="1">
      <c r="A630" s="71" t="s">
        <v>1067</v>
      </c>
      <c r="B630" s="28" t="s">
        <v>657</v>
      </c>
      <c r="C630" s="1">
        <f>SUM(D630,F630,H630,J630,L630,N630,O630,P630,Q630,R630)</f>
        <v>3160760</v>
      </c>
      <c r="D630" s="3">
        <v>0</v>
      </c>
      <c r="E630" s="8">
        <v>0</v>
      </c>
      <c r="F630" s="3">
        <v>0</v>
      </c>
      <c r="G630" s="3">
        <v>897.2</v>
      </c>
      <c r="H630" s="3">
        <v>2960760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200000</v>
      </c>
      <c r="S630" s="16"/>
    </row>
    <row r="631" spans="1:19" ht="21.95" customHeight="1">
      <c r="A631" s="71" t="s">
        <v>1068</v>
      </c>
      <c r="B631" s="28" t="s">
        <v>660</v>
      </c>
      <c r="C631" s="1">
        <f t="shared" si="106"/>
        <v>1245319</v>
      </c>
      <c r="D631" s="3">
        <v>0</v>
      </c>
      <c r="E631" s="8">
        <v>0</v>
      </c>
      <c r="F631" s="3">
        <v>0</v>
      </c>
      <c r="G631" s="3">
        <v>197.23</v>
      </c>
      <c r="H631" s="3">
        <v>1045319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200000</v>
      </c>
      <c r="S631" s="16"/>
    </row>
    <row r="632" spans="1:19" ht="21.95" customHeight="1">
      <c r="A632" s="71" t="s">
        <v>1069</v>
      </c>
      <c r="B632" s="28" t="s">
        <v>661</v>
      </c>
      <c r="C632" s="1">
        <f t="shared" si="106"/>
        <v>1466700</v>
      </c>
      <c r="D632" s="3">
        <v>0</v>
      </c>
      <c r="E632" s="8">
        <v>0</v>
      </c>
      <c r="F632" s="3">
        <v>0</v>
      </c>
      <c r="G632" s="3">
        <v>239</v>
      </c>
      <c r="H632" s="3">
        <v>1266700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200000</v>
      </c>
      <c r="S632" s="16"/>
    </row>
    <row r="633" spans="1:19" ht="21.95" customHeight="1">
      <c r="A633" s="71" t="s">
        <v>1070</v>
      </c>
      <c r="B633" s="28" t="s">
        <v>662</v>
      </c>
      <c r="C633" s="1">
        <f t="shared" si="106"/>
        <v>1641600</v>
      </c>
      <c r="D633" s="3">
        <v>0</v>
      </c>
      <c r="E633" s="8">
        <v>0</v>
      </c>
      <c r="F633" s="3">
        <v>0</v>
      </c>
      <c r="G633" s="3">
        <v>272</v>
      </c>
      <c r="H633" s="3">
        <v>1441600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200000</v>
      </c>
      <c r="S633" s="16"/>
    </row>
    <row r="634" spans="1:19" ht="21.95" customHeight="1">
      <c r="A634" s="71" t="s">
        <v>1071</v>
      </c>
      <c r="B634" s="28" t="s">
        <v>1563</v>
      </c>
      <c r="C634" s="1">
        <f t="shared" si="106"/>
        <v>27770823.300000001</v>
      </c>
      <c r="D634" s="3">
        <f>3837.9*2427</f>
        <v>9314583.3000000007</v>
      </c>
      <c r="E634" s="8">
        <v>0</v>
      </c>
      <c r="F634" s="3">
        <v>0</v>
      </c>
      <c r="G634" s="3">
        <v>1200</v>
      </c>
      <c r="H634" s="3">
        <f>G634*3300</f>
        <v>3960000</v>
      </c>
      <c r="I634" s="3">
        <v>0</v>
      </c>
      <c r="J634" s="3">
        <v>0</v>
      </c>
      <c r="K634" s="3">
        <v>5488</v>
      </c>
      <c r="L634" s="3">
        <f>K634*2605</f>
        <v>14296240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200000</v>
      </c>
      <c r="S634" s="16"/>
    </row>
    <row r="635" spans="1:19" ht="21.95" customHeight="1">
      <c r="A635" s="71" t="s">
        <v>1072</v>
      </c>
      <c r="B635" s="28" t="s">
        <v>450</v>
      </c>
      <c r="C635" s="1">
        <f t="shared" si="106"/>
        <v>1949000</v>
      </c>
      <c r="D635" s="25">
        <v>0</v>
      </c>
      <c r="E635" s="44">
        <v>0</v>
      </c>
      <c r="F635" s="25">
        <v>0</v>
      </c>
      <c r="G635" s="25">
        <v>330</v>
      </c>
      <c r="H635" s="25">
        <v>1749000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3">
        <v>0</v>
      </c>
      <c r="R635" s="25">
        <v>200000</v>
      </c>
    </row>
    <row r="636" spans="1:19" ht="21.95" customHeight="1">
      <c r="A636" s="71" t="s">
        <v>1073</v>
      </c>
      <c r="B636" s="28" t="s">
        <v>663</v>
      </c>
      <c r="C636" s="1">
        <f t="shared" si="106"/>
        <v>3534760</v>
      </c>
      <c r="D636" s="3">
        <v>0</v>
      </c>
      <c r="E636" s="8">
        <v>0</v>
      </c>
      <c r="F636" s="3">
        <v>0</v>
      </c>
      <c r="G636" s="3">
        <v>629.20000000000005</v>
      </c>
      <c r="H636" s="3">
        <v>3334760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200000</v>
      </c>
      <c r="S636" s="16"/>
    </row>
    <row r="637" spans="1:19" ht="21.95" customHeight="1">
      <c r="A637" s="71" t="s">
        <v>1074</v>
      </c>
      <c r="B637" s="28" t="s">
        <v>664</v>
      </c>
      <c r="C637" s="1">
        <f t="shared" si="106"/>
        <v>3226300</v>
      </c>
      <c r="D637" s="3">
        <v>0</v>
      </c>
      <c r="E637" s="8">
        <v>0</v>
      </c>
      <c r="F637" s="3">
        <v>0</v>
      </c>
      <c r="G637" s="3">
        <v>571</v>
      </c>
      <c r="H637" s="3">
        <v>3026300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200000</v>
      </c>
      <c r="S637" s="16"/>
    </row>
    <row r="638" spans="1:19" ht="21.95" customHeight="1">
      <c r="A638" s="71" t="s">
        <v>1075</v>
      </c>
      <c r="B638" s="28" t="s">
        <v>665</v>
      </c>
      <c r="C638" s="1">
        <f t="shared" si="106"/>
        <v>2749300</v>
      </c>
      <c r="D638" s="3">
        <v>0</v>
      </c>
      <c r="E638" s="8">
        <v>0</v>
      </c>
      <c r="F638" s="3">
        <v>0</v>
      </c>
      <c r="G638" s="3">
        <v>481</v>
      </c>
      <c r="H638" s="3">
        <v>2549300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200000</v>
      </c>
      <c r="S638" s="16"/>
    </row>
    <row r="639" spans="1:19" ht="21.95" customHeight="1">
      <c r="A639" s="71" t="s">
        <v>1076</v>
      </c>
      <c r="B639" s="28" t="s">
        <v>666</v>
      </c>
      <c r="C639" s="1">
        <f t="shared" si="106"/>
        <v>13041900</v>
      </c>
      <c r="D639" s="3">
        <v>0</v>
      </c>
      <c r="E639" s="8">
        <v>0</v>
      </c>
      <c r="F639" s="3">
        <v>0</v>
      </c>
      <c r="G639" s="3">
        <v>2423</v>
      </c>
      <c r="H639" s="3">
        <v>12841900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200000</v>
      </c>
      <c r="S639" s="16"/>
    </row>
    <row r="640" spans="1:19" ht="21.95" customHeight="1">
      <c r="A640" s="71" t="s">
        <v>1077</v>
      </c>
      <c r="B640" s="28" t="s">
        <v>667</v>
      </c>
      <c r="C640" s="1">
        <f t="shared" si="106"/>
        <v>2975900</v>
      </c>
      <c r="D640" s="3">
        <v>0</v>
      </c>
      <c r="E640" s="8">
        <v>0</v>
      </c>
      <c r="F640" s="3">
        <v>0</v>
      </c>
      <c r="G640" s="3">
        <v>278</v>
      </c>
      <c r="H640" s="3">
        <v>1473400</v>
      </c>
      <c r="I640" s="3">
        <v>0</v>
      </c>
      <c r="J640" s="3">
        <v>0</v>
      </c>
      <c r="K640" s="3">
        <v>500</v>
      </c>
      <c r="L640" s="3">
        <v>1302500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200000</v>
      </c>
      <c r="S640" s="16"/>
    </row>
    <row r="641" spans="1:19" ht="21.95" customHeight="1">
      <c r="A641" s="71" t="s">
        <v>1078</v>
      </c>
      <c r="B641" s="34" t="s">
        <v>668</v>
      </c>
      <c r="C641" s="1">
        <f t="shared" si="106"/>
        <v>1678700</v>
      </c>
      <c r="D641" s="3">
        <v>0</v>
      </c>
      <c r="E641" s="8">
        <v>0</v>
      </c>
      <c r="F641" s="3">
        <v>0</v>
      </c>
      <c r="G641" s="3">
        <v>279</v>
      </c>
      <c r="H641" s="3">
        <v>1478700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200000</v>
      </c>
      <c r="S641" s="16"/>
    </row>
    <row r="642" spans="1:19" ht="21.95" customHeight="1">
      <c r="A642" s="71" t="s">
        <v>1079</v>
      </c>
      <c r="B642" s="28" t="s">
        <v>669</v>
      </c>
      <c r="C642" s="1">
        <f t="shared" si="106"/>
        <v>809500</v>
      </c>
      <c r="D642" s="3">
        <v>0</v>
      </c>
      <c r="E642" s="8">
        <v>0</v>
      </c>
      <c r="F642" s="3">
        <v>0</v>
      </c>
      <c r="G642" s="3">
        <v>115</v>
      </c>
      <c r="H642" s="3">
        <v>609500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200000</v>
      </c>
      <c r="S642" s="16"/>
    </row>
    <row r="643" spans="1:19" ht="21.95" customHeight="1">
      <c r="A643" s="71" t="s">
        <v>1080</v>
      </c>
      <c r="B643" s="28" t="s">
        <v>582</v>
      </c>
      <c r="C643" s="1">
        <f t="shared" si="106"/>
        <v>2791700</v>
      </c>
      <c r="D643" s="3">
        <v>0</v>
      </c>
      <c r="E643" s="8">
        <v>0</v>
      </c>
      <c r="F643" s="3">
        <v>0</v>
      </c>
      <c r="G643" s="3">
        <v>489</v>
      </c>
      <c r="H643" s="3">
        <v>2591700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200000</v>
      </c>
      <c r="S643" s="16"/>
    </row>
    <row r="644" spans="1:19" ht="21.95" customHeight="1">
      <c r="A644" s="71" t="s">
        <v>1530</v>
      </c>
      <c r="B644" s="28" t="s">
        <v>670</v>
      </c>
      <c r="C644" s="1">
        <f t="shared" si="106"/>
        <v>1869500</v>
      </c>
      <c r="D644" s="3">
        <v>0</v>
      </c>
      <c r="E644" s="8">
        <v>0</v>
      </c>
      <c r="F644" s="3">
        <v>0</v>
      </c>
      <c r="G644" s="3">
        <v>315</v>
      </c>
      <c r="H644" s="3">
        <v>1669500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200000</v>
      </c>
      <c r="S644" s="16"/>
    </row>
    <row r="645" spans="1:19" ht="21.95" customHeight="1">
      <c r="A645" s="71" t="s">
        <v>1081</v>
      </c>
      <c r="B645" s="34" t="s">
        <v>583</v>
      </c>
      <c r="C645" s="1">
        <f t="shared" si="106"/>
        <v>1869500</v>
      </c>
      <c r="D645" s="3">
        <v>0</v>
      </c>
      <c r="E645" s="8">
        <v>0</v>
      </c>
      <c r="F645" s="3">
        <v>0</v>
      </c>
      <c r="G645" s="3">
        <v>315</v>
      </c>
      <c r="H645" s="3">
        <v>1669500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200000</v>
      </c>
      <c r="S645" s="16"/>
    </row>
    <row r="646" spans="1:19" ht="21.95" customHeight="1">
      <c r="A646" s="71" t="s">
        <v>1082</v>
      </c>
      <c r="B646" s="28" t="s">
        <v>503</v>
      </c>
      <c r="C646" s="1">
        <f>SUM(D646,F646,H646,J646,L646,N646,O646,P646,Q646,R646)</f>
        <v>2537201</v>
      </c>
      <c r="D646" s="25">
        <v>2337201</v>
      </c>
      <c r="E646" s="44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3">
        <v>0</v>
      </c>
      <c r="R646" s="25">
        <v>200000</v>
      </c>
    </row>
    <row r="647" spans="1:19" ht="21.95" customHeight="1">
      <c r="A647" s="71" t="s">
        <v>1083</v>
      </c>
      <c r="B647" s="28" t="s">
        <v>488</v>
      </c>
      <c r="C647" s="1">
        <f>SUM(D647,F647,H647,J647,L647,N647,O647,P647,Q647,R647)</f>
        <v>20107467.5</v>
      </c>
      <c r="D647" s="25">
        <v>19907467.5</v>
      </c>
      <c r="E647" s="44">
        <v>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3">
        <v>0</v>
      </c>
      <c r="R647" s="25">
        <v>200000</v>
      </c>
    </row>
    <row r="648" spans="1:19" ht="21.95" customHeight="1">
      <c r="A648" s="71" t="s">
        <v>1084</v>
      </c>
      <c r="B648" s="28" t="s">
        <v>672</v>
      </c>
      <c r="C648" s="1">
        <f>SUM(D648,F648,H648,J648,L648,N648,O648,P648,Q648,R648)</f>
        <v>3390600</v>
      </c>
      <c r="D648" s="3">
        <v>0</v>
      </c>
      <c r="E648" s="8">
        <v>0</v>
      </c>
      <c r="F648" s="3">
        <v>0</v>
      </c>
      <c r="G648" s="3">
        <v>602</v>
      </c>
      <c r="H648" s="3">
        <v>3190600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200000</v>
      </c>
      <c r="S648" s="16"/>
    </row>
    <row r="649" spans="1:19" ht="21.95" customHeight="1">
      <c r="A649" s="71" t="s">
        <v>1085</v>
      </c>
      <c r="B649" s="28" t="s">
        <v>584</v>
      </c>
      <c r="C649" s="1">
        <f t="shared" si="106"/>
        <v>4016000</v>
      </c>
      <c r="D649" s="3">
        <v>0</v>
      </c>
      <c r="E649" s="8">
        <v>0</v>
      </c>
      <c r="F649" s="3">
        <v>0</v>
      </c>
      <c r="G649" s="3">
        <v>720</v>
      </c>
      <c r="H649" s="3">
        <v>3816000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200000</v>
      </c>
      <c r="S649" s="16"/>
    </row>
    <row r="650" spans="1:19" ht="21.95" customHeight="1">
      <c r="A650" s="71" t="s">
        <v>1086</v>
      </c>
      <c r="B650" s="28" t="s">
        <v>671</v>
      </c>
      <c r="C650" s="1">
        <f t="shared" si="106"/>
        <v>3618500</v>
      </c>
      <c r="D650" s="3">
        <v>0</v>
      </c>
      <c r="E650" s="8">
        <v>0</v>
      </c>
      <c r="F650" s="3">
        <v>0</v>
      </c>
      <c r="G650" s="3">
        <v>645</v>
      </c>
      <c r="H650" s="3">
        <v>3418500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200000</v>
      </c>
      <c r="S650" s="16"/>
    </row>
    <row r="651" spans="1:19" ht="21.95" customHeight="1">
      <c r="A651" s="71" t="s">
        <v>1087</v>
      </c>
      <c r="B651" s="28" t="s">
        <v>673</v>
      </c>
      <c r="C651" s="1">
        <f t="shared" si="106"/>
        <v>10677750.76</v>
      </c>
      <c r="D651" s="3">
        <v>2950940.76</v>
      </c>
      <c r="E651" s="8">
        <v>0</v>
      </c>
      <c r="F651" s="3">
        <v>0</v>
      </c>
      <c r="G651" s="3">
        <v>908</v>
      </c>
      <c r="H651" s="3">
        <v>4812400</v>
      </c>
      <c r="I651" s="3">
        <v>0</v>
      </c>
      <c r="J651" s="3">
        <v>0</v>
      </c>
      <c r="K651" s="3">
        <v>1042</v>
      </c>
      <c r="L651" s="3">
        <v>2714410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200000</v>
      </c>
      <c r="S651" s="16"/>
    </row>
    <row r="652" spans="1:19" ht="21.95" customHeight="1">
      <c r="A652" s="71" t="s">
        <v>1088</v>
      </c>
      <c r="B652" s="28" t="s">
        <v>585</v>
      </c>
      <c r="C652" s="1">
        <f t="shared" si="106"/>
        <v>2224600</v>
      </c>
      <c r="D652" s="3">
        <v>0</v>
      </c>
      <c r="E652" s="8">
        <v>0</v>
      </c>
      <c r="F652" s="3">
        <v>0</v>
      </c>
      <c r="G652" s="3">
        <v>382</v>
      </c>
      <c r="H652" s="3">
        <v>2024600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200000</v>
      </c>
      <c r="S652" s="16"/>
    </row>
    <row r="653" spans="1:19" ht="21.95" customHeight="1">
      <c r="A653" s="71" t="s">
        <v>1089</v>
      </c>
      <c r="B653" s="28" t="s">
        <v>586</v>
      </c>
      <c r="C653" s="1">
        <f t="shared" si="106"/>
        <v>2214000</v>
      </c>
      <c r="D653" s="3">
        <v>0</v>
      </c>
      <c r="E653" s="8">
        <v>0</v>
      </c>
      <c r="F653" s="3">
        <v>0</v>
      </c>
      <c r="G653" s="3">
        <v>380</v>
      </c>
      <c r="H653" s="3">
        <v>2014000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200000</v>
      </c>
      <c r="S653" s="16"/>
    </row>
    <row r="654" spans="1:19" ht="21.95" customHeight="1">
      <c r="A654" s="71" t="s">
        <v>1090</v>
      </c>
      <c r="B654" s="28" t="s">
        <v>674</v>
      </c>
      <c r="C654" s="1">
        <f t="shared" si="106"/>
        <v>1631000</v>
      </c>
      <c r="D654" s="3">
        <v>0</v>
      </c>
      <c r="E654" s="8">
        <v>0</v>
      </c>
      <c r="F654" s="3">
        <v>0</v>
      </c>
      <c r="G654" s="3">
        <v>270</v>
      </c>
      <c r="H654" s="3">
        <v>1431000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200000</v>
      </c>
      <c r="S654" s="16"/>
    </row>
    <row r="655" spans="1:19" ht="21.95" customHeight="1">
      <c r="A655" s="71" t="s">
        <v>1091</v>
      </c>
      <c r="B655" s="28" t="s">
        <v>675</v>
      </c>
      <c r="C655" s="1">
        <f t="shared" si="106"/>
        <v>1625700</v>
      </c>
      <c r="D655" s="3">
        <v>0</v>
      </c>
      <c r="E655" s="8">
        <v>0</v>
      </c>
      <c r="F655" s="3">
        <v>0</v>
      </c>
      <c r="G655" s="3">
        <v>269</v>
      </c>
      <c r="H655" s="3">
        <v>1425700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200000</v>
      </c>
      <c r="S655" s="16"/>
    </row>
    <row r="656" spans="1:19" ht="21.95" customHeight="1">
      <c r="A656" s="71" t="s">
        <v>1092</v>
      </c>
      <c r="B656" s="28" t="s">
        <v>676</v>
      </c>
      <c r="C656" s="1">
        <f t="shared" si="106"/>
        <v>879802.7</v>
      </c>
      <c r="D656" s="3">
        <v>679802.7</v>
      </c>
      <c r="E656" s="8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200000</v>
      </c>
      <c r="S656" s="16"/>
    </row>
    <row r="657" spans="1:19" ht="21.95" customHeight="1">
      <c r="A657" s="71" t="s">
        <v>1093</v>
      </c>
      <c r="B657" s="28" t="s">
        <v>677</v>
      </c>
      <c r="C657" s="1">
        <f t="shared" si="106"/>
        <v>1276430</v>
      </c>
      <c r="D657" s="3">
        <v>0</v>
      </c>
      <c r="E657" s="8">
        <v>0</v>
      </c>
      <c r="F657" s="3">
        <v>0</v>
      </c>
      <c r="G657" s="3">
        <v>203.1</v>
      </c>
      <c r="H657" s="3">
        <v>1076430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200000</v>
      </c>
      <c r="S657" s="16"/>
    </row>
    <row r="658" spans="1:19" ht="21.95" customHeight="1">
      <c r="A658" s="71" t="s">
        <v>1094</v>
      </c>
      <c r="B658" s="28" t="s">
        <v>678</v>
      </c>
      <c r="C658" s="1">
        <f t="shared" si="106"/>
        <v>1838183.6</v>
      </c>
      <c r="D658" s="3">
        <v>708198.6</v>
      </c>
      <c r="E658" s="8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357</v>
      </c>
      <c r="L658" s="3">
        <v>929985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200000</v>
      </c>
      <c r="S658" s="16"/>
    </row>
    <row r="659" spans="1:19" ht="21.95" customHeight="1">
      <c r="A659" s="71" t="s">
        <v>1095</v>
      </c>
      <c r="B659" s="28" t="s">
        <v>679</v>
      </c>
      <c r="C659" s="1">
        <f t="shared" si="106"/>
        <v>1567400</v>
      </c>
      <c r="D659" s="3">
        <v>0</v>
      </c>
      <c r="E659" s="8">
        <v>0</v>
      </c>
      <c r="F659" s="3">
        <v>0</v>
      </c>
      <c r="G659" s="3">
        <v>258</v>
      </c>
      <c r="H659" s="3">
        <v>1367400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200000</v>
      </c>
      <c r="S659" s="16"/>
    </row>
    <row r="660" spans="1:19" ht="21.95" customHeight="1">
      <c r="A660" s="71" t="s">
        <v>1096</v>
      </c>
      <c r="B660" s="28" t="s">
        <v>680</v>
      </c>
      <c r="C660" s="1">
        <f t="shared" si="106"/>
        <v>1705200</v>
      </c>
      <c r="D660" s="3">
        <v>0</v>
      </c>
      <c r="E660" s="8">
        <v>0</v>
      </c>
      <c r="F660" s="3">
        <v>0</v>
      </c>
      <c r="G660" s="3">
        <v>284</v>
      </c>
      <c r="H660" s="3">
        <v>1505200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200000</v>
      </c>
      <c r="S660" s="16"/>
    </row>
    <row r="661" spans="1:19" ht="21.95" customHeight="1">
      <c r="A661" s="71" t="s">
        <v>1097</v>
      </c>
      <c r="B661" s="28" t="s">
        <v>681</v>
      </c>
      <c r="C661" s="1">
        <f t="shared" si="106"/>
        <v>3429290</v>
      </c>
      <c r="D661" s="3">
        <v>0</v>
      </c>
      <c r="E661" s="8">
        <v>0</v>
      </c>
      <c r="F661" s="3">
        <v>0</v>
      </c>
      <c r="G661" s="3">
        <v>609.29999999999995</v>
      </c>
      <c r="H661" s="3">
        <v>3229290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200000</v>
      </c>
      <c r="S661" s="16"/>
    </row>
    <row r="662" spans="1:19" ht="21.95" customHeight="1">
      <c r="A662" s="71" t="s">
        <v>1098</v>
      </c>
      <c r="B662" s="28" t="s">
        <v>682</v>
      </c>
      <c r="C662" s="1">
        <f t="shared" si="106"/>
        <v>1843000</v>
      </c>
      <c r="D662" s="3">
        <v>0</v>
      </c>
      <c r="E662" s="8">
        <v>0</v>
      </c>
      <c r="F662" s="3">
        <v>0</v>
      </c>
      <c r="G662" s="3">
        <v>310</v>
      </c>
      <c r="H662" s="3">
        <v>1643000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200000</v>
      </c>
      <c r="S662" s="16"/>
    </row>
    <row r="663" spans="1:19" ht="21.95" customHeight="1">
      <c r="A663" s="71" t="s">
        <v>1099</v>
      </c>
      <c r="B663" s="28" t="s">
        <v>587</v>
      </c>
      <c r="C663" s="1">
        <f t="shared" si="106"/>
        <v>1837700</v>
      </c>
      <c r="D663" s="3">
        <v>0</v>
      </c>
      <c r="E663" s="8">
        <v>0</v>
      </c>
      <c r="F663" s="3">
        <v>0</v>
      </c>
      <c r="G663" s="3">
        <v>309</v>
      </c>
      <c r="H663" s="3">
        <v>1637700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200000</v>
      </c>
      <c r="S663" s="16"/>
    </row>
    <row r="664" spans="1:19" ht="21.95" customHeight="1">
      <c r="A664" s="71" t="s">
        <v>1100</v>
      </c>
      <c r="B664" s="28" t="s">
        <v>683</v>
      </c>
      <c r="C664" s="1">
        <f t="shared" si="106"/>
        <v>1768800</v>
      </c>
      <c r="D664" s="3">
        <v>0</v>
      </c>
      <c r="E664" s="8">
        <v>0</v>
      </c>
      <c r="F664" s="3">
        <v>0</v>
      </c>
      <c r="G664" s="3">
        <v>296</v>
      </c>
      <c r="H664" s="3">
        <v>1568800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200000</v>
      </c>
      <c r="S664" s="16"/>
    </row>
    <row r="665" spans="1:19" ht="21.95" customHeight="1">
      <c r="A665" s="71" t="s">
        <v>1101</v>
      </c>
      <c r="B665" s="28" t="s">
        <v>684</v>
      </c>
      <c r="C665" s="1">
        <f t="shared" si="106"/>
        <v>1143400</v>
      </c>
      <c r="D665" s="3">
        <v>0</v>
      </c>
      <c r="E665" s="8">
        <v>0</v>
      </c>
      <c r="F665" s="3">
        <v>0</v>
      </c>
      <c r="G665" s="3">
        <v>178</v>
      </c>
      <c r="H665" s="3">
        <v>943400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200000</v>
      </c>
      <c r="S665" s="16"/>
    </row>
    <row r="666" spans="1:19" ht="21.95" customHeight="1">
      <c r="A666" s="71" t="s">
        <v>1102</v>
      </c>
      <c r="B666" s="28" t="s">
        <v>685</v>
      </c>
      <c r="C666" s="1">
        <f t="shared" si="106"/>
        <v>1576940</v>
      </c>
      <c r="D666" s="3">
        <v>0</v>
      </c>
      <c r="E666" s="8">
        <v>0</v>
      </c>
      <c r="F666" s="3">
        <v>0</v>
      </c>
      <c r="G666" s="3">
        <v>259.8</v>
      </c>
      <c r="H666" s="3">
        <v>1376940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200000</v>
      </c>
      <c r="S666" s="16"/>
    </row>
    <row r="667" spans="1:19" ht="21.95" customHeight="1">
      <c r="A667" s="71" t="s">
        <v>1103</v>
      </c>
      <c r="B667" s="28" t="s">
        <v>686</v>
      </c>
      <c r="C667" s="1">
        <f t="shared" si="106"/>
        <v>2844700</v>
      </c>
      <c r="D667" s="3">
        <v>0</v>
      </c>
      <c r="E667" s="8">
        <v>0</v>
      </c>
      <c r="F667" s="3">
        <v>0</v>
      </c>
      <c r="G667" s="3">
        <v>499</v>
      </c>
      <c r="H667" s="3">
        <v>2644700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200000</v>
      </c>
      <c r="S667" s="16"/>
    </row>
    <row r="668" spans="1:19" ht="21.95" customHeight="1">
      <c r="A668" s="71" t="s">
        <v>1828</v>
      </c>
      <c r="B668" s="28" t="s">
        <v>588</v>
      </c>
      <c r="C668" s="1">
        <f t="shared" si="106"/>
        <v>1977090</v>
      </c>
      <c r="D668" s="3">
        <v>0</v>
      </c>
      <c r="E668" s="8">
        <v>0</v>
      </c>
      <c r="F668" s="3">
        <v>0</v>
      </c>
      <c r="G668" s="3">
        <v>335.3</v>
      </c>
      <c r="H668" s="3">
        <v>1777090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200000</v>
      </c>
      <c r="S668" s="16"/>
    </row>
    <row r="669" spans="1:19" ht="21.95" customHeight="1">
      <c r="A669" s="71" t="s">
        <v>1104</v>
      </c>
      <c r="B669" s="28" t="s">
        <v>687</v>
      </c>
      <c r="C669" s="1">
        <f t="shared" si="106"/>
        <v>3088500</v>
      </c>
      <c r="D669" s="3">
        <v>0</v>
      </c>
      <c r="E669" s="8">
        <v>0</v>
      </c>
      <c r="F669" s="3">
        <v>0</v>
      </c>
      <c r="G669" s="3">
        <v>545</v>
      </c>
      <c r="H669" s="3">
        <v>2888500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200000</v>
      </c>
      <c r="S669" s="16"/>
    </row>
    <row r="670" spans="1:19" ht="21.95" customHeight="1">
      <c r="A670" s="71" t="s">
        <v>1105</v>
      </c>
      <c r="B670" s="28" t="s">
        <v>688</v>
      </c>
      <c r="C670" s="1">
        <f t="shared" si="106"/>
        <v>2913600</v>
      </c>
      <c r="D670" s="3">
        <v>0</v>
      </c>
      <c r="E670" s="8">
        <v>0</v>
      </c>
      <c r="F670" s="3">
        <v>0</v>
      </c>
      <c r="G670" s="3">
        <v>512</v>
      </c>
      <c r="H670" s="3">
        <v>2713600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200000</v>
      </c>
      <c r="S670" s="16"/>
    </row>
    <row r="671" spans="1:19" ht="21.95" customHeight="1">
      <c r="A671" s="71" t="s">
        <v>1106</v>
      </c>
      <c r="B671" s="28" t="s">
        <v>689</v>
      </c>
      <c r="C671" s="1">
        <f t="shared" si="106"/>
        <v>2436600</v>
      </c>
      <c r="D671" s="3">
        <v>0</v>
      </c>
      <c r="E671" s="8">
        <v>0</v>
      </c>
      <c r="F671" s="3">
        <v>0</v>
      </c>
      <c r="G671" s="3">
        <v>422</v>
      </c>
      <c r="H671" s="3">
        <v>2236600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200000</v>
      </c>
      <c r="S671" s="16"/>
    </row>
    <row r="672" spans="1:19" ht="21.95" customHeight="1">
      <c r="A672" s="71" t="s">
        <v>1107</v>
      </c>
      <c r="B672" s="28" t="s">
        <v>469</v>
      </c>
      <c r="C672" s="1">
        <f t="shared" si="106"/>
        <v>6543798.5</v>
      </c>
      <c r="D672" s="25">
        <v>2076298.5</v>
      </c>
      <c r="E672" s="44">
        <v>0</v>
      </c>
      <c r="F672" s="25">
        <v>0</v>
      </c>
      <c r="G672" s="25">
        <v>480</v>
      </c>
      <c r="H672" s="25">
        <v>2544000</v>
      </c>
      <c r="I672" s="25">
        <v>0</v>
      </c>
      <c r="J672" s="25">
        <v>0</v>
      </c>
      <c r="K672" s="25">
        <v>700</v>
      </c>
      <c r="L672" s="25">
        <v>1823500</v>
      </c>
      <c r="M672" s="25">
        <v>0</v>
      </c>
      <c r="N672" s="25">
        <v>0</v>
      </c>
      <c r="O672" s="25">
        <v>0</v>
      </c>
      <c r="P672" s="25">
        <v>0</v>
      </c>
      <c r="Q672" s="3">
        <v>0</v>
      </c>
      <c r="R672" s="25">
        <v>100000</v>
      </c>
    </row>
    <row r="673" spans="1:19" ht="21.95" customHeight="1">
      <c r="A673" s="71" t="s">
        <v>1108</v>
      </c>
      <c r="B673" s="28" t="s">
        <v>589</v>
      </c>
      <c r="C673" s="1">
        <f t="shared" si="106"/>
        <v>2570160</v>
      </c>
      <c r="D673" s="3">
        <v>0</v>
      </c>
      <c r="E673" s="8">
        <v>0</v>
      </c>
      <c r="F673" s="3">
        <v>0</v>
      </c>
      <c r="G673" s="3">
        <v>447.2</v>
      </c>
      <c r="H673" s="3">
        <v>2370160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200000</v>
      </c>
      <c r="S673" s="16"/>
    </row>
    <row r="674" spans="1:19" ht="21.95" customHeight="1">
      <c r="A674" s="71" t="s">
        <v>1109</v>
      </c>
      <c r="B674" s="34" t="s">
        <v>590</v>
      </c>
      <c r="C674" s="1">
        <f t="shared" si="106"/>
        <v>3857000</v>
      </c>
      <c r="D674" s="3">
        <v>0</v>
      </c>
      <c r="E674" s="8">
        <v>0</v>
      </c>
      <c r="F674" s="3">
        <v>0</v>
      </c>
      <c r="G674" s="3">
        <v>690</v>
      </c>
      <c r="H674" s="3">
        <v>3657000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200000</v>
      </c>
      <c r="S674" s="16"/>
    </row>
    <row r="675" spans="1:19" ht="21.95" customHeight="1">
      <c r="A675" s="71" t="s">
        <v>1110</v>
      </c>
      <c r="B675" s="34" t="s">
        <v>591</v>
      </c>
      <c r="C675" s="1">
        <f t="shared" si="106"/>
        <v>3936500</v>
      </c>
      <c r="D675" s="3">
        <v>0</v>
      </c>
      <c r="E675" s="8">
        <v>0</v>
      </c>
      <c r="F675" s="3">
        <v>0</v>
      </c>
      <c r="G675" s="3">
        <v>705</v>
      </c>
      <c r="H675" s="3">
        <v>3736500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200000</v>
      </c>
      <c r="S675" s="16"/>
    </row>
    <row r="676" spans="1:19" ht="21.95" customHeight="1">
      <c r="A676" s="71" t="s">
        <v>1531</v>
      </c>
      <c r="B676" s="28" t="s">
        <v>592</v>
      </c>
      <c r="C676" s="1">
        <f t="shared" si="106"/>
        <v>18335737</v>
      </c>
      <c r="D676" s="3">
        <v>10268637</v>
      </c>
      <c r="E676" s="8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3020</v>
      </c>
      <c r="L676" s="3">
        <v>7867100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200000</v>
      </c>
      <c r="S676" s="16"/>
    </row>
    <row r="677" spans="1:19" ht="21.95" customHeight="1">
      <c r="A677" s="71" t="s">
        <v>1111</v>
      </c>
      <c r="B677" s="34" t="s">
        <v>690</v>
      </c>
      <c r="C677" s="1">
        <f t="shared" ref="C677:C717" si="107">SUM(D677,F677,H677,J677,L677,N677,O677,P677,Q677,R677)</f>
        <v>5372800</v>
      </c>
      <c r="D677" s="3">
        <v>0</v>
      </c>
      <c r="E677" s="8">
        <v>0</v>
      </c>
      <c r="F677" s="3">
        <v>0</v>
      </c>
      <c r="G677" s="3">
        <v>976</v>
      </c>
      <c r="H677" s="3">
        <v>5172800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200000</v>
      </c>
      <c r="S677" s="16"/>
    </row>
    <row r="678" spans="1:19" ht="21.95" customHeight="1">
      <c r="A678" s="71" t="s">
        <v>1112</v>
      </c>
      <c r="B678" s="34" t="s">
        <v>691</v>
      </c>
      <c r="C678" s="1">
        <f t="shared" si="107"/>
        <v>4567200</v>
      </c>
      <c r="D678" s="3">
        <v>0</v>
      </c>
      <c r="E678" s="8">
        <v>0</v>
      </c>
      <c r="F678" s="3">
        <v>0</v>
      </c>
      <c r="G678" s="3">
        <v>824</v>
      </c>
      <c r="H678" s="3">
        <v>4367200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200000</v>
      </c>
      <c r="S678" s="16"/>
    </row>
    <row r="679" spans="1:19" ht="21.95" customHeight="1">
      <c r="A679" s="71" t="s">
        <v>1113</v>
      </c>
      <c r="B679" s="28" t="s">
        <v>505</v>
      </c>
      <c r="C679" s="1">
        <f t="shared" si="107"/>
        <v>1735580</v>
      </c>
      <c r="D679" s="25">
        <v>0</v>
      </c>
      <c r="E679" s="44">
        <v>0</v>
      </c>
      <c r="F679" s="25">
        <v>0</v>
      </c>
      <c r="G679" s="25">
        <v>308.60000000000002</v>
      </c>
      <c r="H679" s="25">
        <v>1635580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3">
        <v>0</v>
      </c>
      <c r="R679" s="25">
        <v>100000</v>
      </c>
    </row>
    <row r="680" spans="1:19" ht="21.95" customHeight="1">
      <c r="A680" s="71" t="s">
        <v>1114</v>
      </c>
      <c r="B680" s="28" t="s">
        <v>435</v>
      </c>
      <c r="C680" s="1">
        <f t="shared" si="107"/>
        <v>5381452.3899999997</v>
      </c>
      <c r="D680" s="25">
        <v>1328952.3899999999</v>
      </c>
      <c r="E680" s="44">
        <v>0</v>
      </c>
      <c r="F680" s="25">
        <v>0</v>
      </c>
      <c r="G680" s="25">
        <v>500</v>
      </c>
      <c r="H680" s="25">
        <f>G680*5300</f>
        <v>2650000</v>
      </c>
      <c r="I680" s="25">
        <v>0</v>
      </c>
      <c r="J680" s="25">
        <v>0</v>
      </c>
      <c r="K680" s="25">
        <v>500</v>
      </c>
      <c r="L680" s="25">
        <f>K680*2605</f>
        <v>1302500</v>
      </c>
      <c r="M680" s="25">
        <v>0</v>
      </c>
      <c r="N680" s="25">
        <v>0</v>
      </c>
      <c r="O680" s="25">
        <v>0</v>
      </c>
      <c r="P680" s="25">
        <v>0</v>
      </c>
      <c r="Q680" s="3">
        <v>0</v>
      </c>
      <c r="R680" s="25">
        <v>100000</v>
      </c>
    </row>
    <row r="681" spans="1:19" ht="21.95" customHeight="1">
      <c r="A681" s="71" t="s">
        <v>1115</v>
      </c>
      <c r="B681" s="28" t="s">
        <v>692</v>
      </c>
      <c r="C681" s="1">
        <f t="shared" si="107"/>
        <v>2985710.6</v>
      </c>
      <c r="D681" s="3">
        <v>2785710.6</v>
      </c>
      <c r="E681" s="8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200000</v>
      </c>
      <c r="S681" s="16"/>
    </row>
    <row r="682" spans="1:19" ht="21.95" customHeight="1">
      <c r="A682" s="71" t="s">
        <v>1116</v>
      </c>
      <c r="B682" s="28" t="s">
        <v>593</v>
      </c>
      <c r="C682" s="1">
        <f t="shared" si="107"/>
        <v>5992035.5</v>
      </c>
      <c r="D682" s="3">
        <v>5792035.5</v>
      </c>
      <c r="E682" s="8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200000</v>
      </c>
      <c r="S682" s="16"/>
    </row>
    <row r="683" spans="1:19" ht="21.95" customHeight="1">
      <c r="A683" s="71" t="s">
        <v>1117</v>
      </c>
      <c r="B683" s="28" t="s">
        <v>693</v>
      </c>
      <c r="C683" s="1">
        <f t="shared" si="107"/>
        <v>2932583.57</v>
      </c>
      <c r="D683" s="3">
        <v>2732583.57</v>
      </c>
      <c r="E683" s="8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200000</v>
      </c>
      <c r="S683" s="16"/>
    </row>
    <row r="684" spans="1:19" ht="21.95" customHeight="1">
      <c r="A684" s="71" t="s">
        <v>1118</v>
      </c>
      <c r="B684" s="28" t="s">
        <v>694</v>
      </c>
      <c r="C684" s="1">
        <f t="shared" si="107"/>
        <v>2776988.6</v>
      </c>
      <c r="D684" s="3">
        <v>2576988.6</v>
      </c>
      <c r="E684" s="8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200000</v>
      </c>
      <c r="S684" s="16"/>
    </row>
    <row r="685" spans="1:19" ht="21.95" customHeight="1">
      <c r="A685" s="71" t="s">
        <v>1119</v>
      </c>
      <c r="B685" s="28" t="s">
        <v>594</v>
      </c>
      <c r="C685" s="1">
        <f t="shared" si="107"/>
        <v>1657500</v>
      </c>
      <c r="D685" s="3">
        <v>0</v>
      </c>
      <c r="E685" s="8">
        <v>0</v>
      </c>
      <c r="F685" s="3">
        <v>0</v>
      </c>
      <c r="G685" s="3">
        <v>275</v>
      </c>
      <c r="H685" s="3">
        <v>1457500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200000</v>
      </c>
      <c r="S685" s="16"/>
    </row>
    <row r="686" spans="1:19" ht="21.95" customHeight="1">
      <c r="A686" s="71" t="s">
        <v>1120</v>
      </c>
      <c r="B686" s="28" t="s">
        <v>695</v>
      </c>
      <c r="C686" s="1">
        <f t="shared" si="107"/>
        <v>1673400</v>
      </c>
      <c r="D686" s="3">
        <v>0</v>
      </c>
      <c r="E686" s="8">
        <v>0</v>
      </c>
      <c r="F686" s="3">
        <v>0</v>
      </c>
      <c r="G686" s="3">
        <v>278</v>
      </c>
      <c r="H686" s="3">
        <v>1473400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200000</v>
      </c>
      <c r="S686" s="16"/>
    </row>
    <row r="687" spans="1:19" ht="21.95" customHeight="1">
      <c r="A687" s="71" t="s">
        <v>1121</v>
      </c>
      <c r="B687" s="28" t="s">
        <v>696</v>
      </c>
      <c r="C687" s="1">
        <f t="shared" si="107"/>
        <v>2320000</v>
      </c>
      <c r="D687" s="3">
        <v>0</v>
      </c>
      <c r="E687" s="8">
        <v>0</v>
      </c>
      <c r="F687" s="3">
        <v>0</v>
      </c>
      <c r="G687" s="3">
        <v>400</v>
      </c>
      <c r="H687" s="3">
        <v>2120000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200000</v>
      </c>
      <c r="S687" s="16"/>
    </row>
    <row r="688" spans="1:19" ht="21.95" customHeight="1">
      <c r="A688" s="71" t="s">
        <v>1122</v>
      </c>
      <c r="B688" s="28" t="s">
        <v>595</v>
      </c>
      <c r="C688" s="1">
        <f t="shared" si="107"/>
        <v>1572700</v>
      </c>
      <c r="D688" s="3">
        <v>0</v>
      </c>
      <c r="E688" s="8">
        <v>0</v>
      </c>
      <c r="F688" s="3">
        <v>0</v>
      </c>
      <c r="G688" s="3">
        <v>259</v>
      </c>
      <c r="H688" s="3">
        <v>1372700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200000</v>
      </c>
      <c r="S688" s="16"/>
    </row>
    <row r="689" spans="1:19" ht="21.95" customHeight="1">
      <c r="A689" s="71" t="s">
        <v>1123</v>
      </c>
      <c r="B689" s="28" t="s">
        <v>596</v>
      </c>
      <c r="C689" s="1">
        <f>SUM(D689,F689,H689,J689,L689,N689,O689,P689,Q689,R689)</f>
        <v>3642477.7800000003</v>
      </c>
      <c r="D689" s="3">
        <v>1041522.78</v>
      </c>
      <c r="E689" s="8">
        <v>0</v>
      </c>
      <c r="F689" s="3">
        <v>0</v>
      </c>
      <c r="G689" s="3">
        <v>251</v>
      </c>
      <c r="H689" s="3">
        <v>1330300</v>
      </c>
      <c r="I689" s="3">
        <v>0</v>
      </c>
      <c r="J689" s="3">
        <v>0</v>
      </c>
      <c r="K689" s="3">
        <v>411</v>
      </c>
      <c r="L689" s="3">
        <v>1070655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200000</v>
      </c>
      <c r="S689" s="16"/>
    </row>
    <row r="690" spans="1:19" ht="21.95" customHeight="1">
      <c r="A690" s="71" t="s">
        <v>1124</v>
      </c>
      <c r="B690" s="28" t="s">
        <v>697</v>
      </c>
      <c r="C690" s="1">
        <f t="shared" si="107"/>
        <v>2611500</v>
      </c>
      <c r="D690" s="3">
        <v>0</v>
      </c>
      <c r="E690" s="8">
        <v>0</v>
      </c>
      <c r="F690" s="3">
        <v>0</v>
      </c>
      <c r="G690" s="3">
        <v>455</v>
      </c>
      <c r="H690" s="3">
        <v>2411500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200000</v>
      </c>
      <c r="S690" s="16"/>
    </row>
    <row r="691" spans="1:19" ht="21.95" customHeight="1">
      <c r="A691" s="71" t="s">
        <v>1125</v>
      </c>
      <c r="B691" s="28" t="s">
        <v>442</v>
      </c>
      <c r="C691" s="1">
        <f t="shared" si="107"/>
        <v>2871900</v>
      </c>
      <c r="D691" s="25">
        <v>0</v>
      </c>
      <c r="E691" s="44">
        <v>0</v>
      </c>
      <c r="F691" s="25">
        <v>0</v>
      </c>
      <c r="G691" s="25">
        <v>523</v>
      </c>
      <c r="H691" s="25">
        <v>2771900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3">
        <v>0</v>
      </c>
      <c r="R691" s="25">
        <v>100000</v>
      </c>
    </row>
    <row r="692" spans="1:19" ht="21.95" customHeight="1">
      <c r="A692" s="71" t="s">
        <v>1126</v>
      </c>
      <c r="B692" s="28" t="s">
        <v>698</v>
      </c>
      <c r="C692" s="1">
        <f t="shared" si="107"/>
        <v>1620400</v>
      </c>
      <c r="D692" s="3">
        <v>0</v>
      </c>
      <c r="E692" s="8">
        <v>0</v>
      </c>
      <c r="F692" s="3">
        <v>0</v>
      </c>
      <c r="G692" s="3">
        <v>268</v>
      </c>
      <c r="H692" s="3">
        <v>1420400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200000</v>
      </c>
      <c r="S692" s="16"/>
    </row>
    <row r="693" spans="1:19" ht="21.95" customHeight="1">
      <c r="A693" s="71" t="s">
        <v>1127</v>
      </c>
      <c r="B693" s="28" t="s">
        <v>699</v>
      </c>
      <c r="C693" s="1">
        <f t="shared" si="107"/>
        <v>1620400</v>
      </c>
      <c r="D693" s="3">
        <v>0</v>
      </c>
      <c r="E693" s="8">
        <v>0</v>
      </c>
      <c r="F693" s="3">
        <v>0</v>
      </c>
      <c r="G693" s="3">
        <v>268</v>
      </c>
      <c r="H693" s="3">
        <v>1420400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200000</v>
      </c>
      <c r="S693" s="16"/>
    </row>
    <row r="694" spans="1:19" ht="21.95" customHeight="1">
      <c r="A694" s="71" t="s">
        <v>1128</v>
      </c>
      <c r="B694" s="28" t="s">
        <v>700</v>
      </c>
      <c r="C694" s="1">
        <f t="shared" si="107"/>
        <v>1593900</v>
      </c>
      <c r="D694" s="3">
        <v>0</v>
      </c>
      <c r="E694" s="8">
        <v>0</v>
      </c>
      <c r="F694" s="3">
        <v>0</v>
      </c>
      <c r="G694" s="3">
        <v>263</v>
      </c>
      <c r="H694" s="3">
        <v>1393900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200000</v>
      </c>
      <c r="S694" s="16"/>
    </row>
    <row r="695" spans="1:19" ht="21.95" customHeight="1">
      <c r="A695" s="71" t="s">
        <v>1129</v>
      </c>
      <c r="B695" s="28" t="s">
        <v>701</v>
      </c>
      <c r="C695" s="1">
        <f t="shared" si="107"/>
        <v>1257350</v>
      </c>
      <c r="D695" s="3">
        <v>0</v>
      </c>
      <c r="E695" s="8">
        <v>0</v>
      </c>
      <c r="F695" s="3">
        <v>0</v>
      </c>
      <c r="G695" s="3">
        <v>199.5</v>
      </c>
      <c r="H695" s="3">
        <v>1057350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200000</v>
      </c>
      <c r="S695" s="16"/>
    </row>
    <row r="696" spans="1:19" ht="21.95" customHeight="1">
      <c r="A696" s="71" t="s">
        <v>1130</v>
      </c>
      <c r="B696" s="28" t="s">
        <v>597</v>
      </c>
      <c r="C696" s="1">
        <f t="shared" si="107"/>
        <v>2304100</v>
      </c>
      <c r="D696" s="3">
        <v>0</v>
      </c>
      <c r="E696" s="8">
        <v>0</v>
      </c>
      <c r="F696" s="3">
        <v>0</v>
      </c>
      <c r="G696" s="3">
        <v>397</v>
      </c>
      <c r="H696" s="3">
        <v>2104100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200000</v>
      </c>
      <c r="S696" s="16"/>
    </row>
    <row r="697" spans="1:19" ht="21.95" customHeight="1">
      <c r="A697" s="71" t="s">
        <v>1131</v>
      </c>
      <c r="B697" s="28" t="s">
        <v>702</v>
      </c>
      <c r="C697" s="1">
        <f t="shared" si="107"/>
        <v>1528180</v>
      </c>
      <c r="D697" s="3">
        <v>0</v>
      </c>
      <c r="E697" s="8">
        <v>0</v>
      </c>
      <c r="F697" s="3">
        <v>0</v>
      </c>
      <c r="G697" s="3">
        <v>250.6</v>
      </c>
      <c r="H697" s="3">
        <v>1328180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200000</v>
      </c>
      <c r="S697" s="16"/>
    </row>
    <row r="698" spans="1:19" ht="21.95" customHeight="1">
      <c r="A698" s="71" t="s">
        <v>1132</v>
      </c>
      <c r="B698" s="28" t="s">
        <v>703</v>
      </c>
      <c r="C698" s="1">
        <f t="shared" si="107"/>
        <v>1539840</v>
      </c>
      <c r="D698" s="3">
        <v>0</v>
      </c>
      <c r="E698" s="8">
        <v>0</v>
      </c>
      <c r="F698" s="3">
        <v>0</v>
      </c>
      <c r="G698" s="3">
        <v>252.8</v>
      </c>
      <c r="H698" s="3">
        <v>1339840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200000</v>
      </c>
      <c r="S698" s="16"/>
    </row>
    <row r="699" spans="1:19" ht="21.95" customHeight="1">
      <c r="A699" s="71" t="s">
        <v>1133</v>
      </c>
      <c r="B699" s="28" t="s">
        <v>704</v>
      </c>
      <c r="C699" s="1">
        <f t="shared" si="107"/>
        <v>1601320</v>
      </c>
      <c r="D699" s="3">
        <v>0</v>
      </c>
      <c r="E699" s="8">
        <v>0</v>
      </c>
      <c r="F699" s="3">
        <v>0</v>
      </c>
      <c r="G699" s="3">
        <v>264.39999999999998</v>
      </c>
      <c r="H699" s="3">
        <v>1401320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200000</v>
      </c>
      <c r="S699" s="16"/>
    </row>
    <row r="700" spans="1:19" ht="21.95" customHeight="1">
      <c r="A700" s="71" t="s">
        <v>1134</v>
      </c>
      <c r="B700" s="28" t="s">
        <v>598</v>
      </c>
      <c r="C700" s="1">
        <f t="shared" si="107"/>
        <v>1499560</v>
      </c>
      <c r="D700" s="3">
        <v>0</v>
      </c>
      <c r="E700" s="8">
        <v>0</v>
      </c>
      <c r="F700" s="3">
        <v>0</v>
      </c>
      <c r="G700" s="3">
        <v>245.2</v>
      </c>
      <c r="H700" s="3">
        <v>1299560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200000</v>
      </c>
      <c r="S700" s="16"/>
    </row>
    <row r="701" spans="1:19" ht="21.95" customHeight="1">
      <c r="A701" s="71" t="s">
        <v>1135</v>
      </c>
      <c r="B701" s="28" t="s">
        <v>508</v>
      </c>
      <c r="C701" s="1">
        <f t="shared" si="107"/>
        <v>1588600</v>
      </c>
      <c r="D701" s="25">
        <v>0</v>
      </c>
      <c r="E701" s="44">
        <v>0</v>
      </c>
      <c r="F701" s="25">
        <v>0</v>
      </c>
      <c r="G701" s="25">
        <v>262</v>
      </c>
      <c r="H701" s="25">
        <f>G701*5300</f>
        <v>1388600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3">
        <v>0</v>
      </c>
      <c r="R701" s="25">
        <v>200000</v>
      </c>
    </row>
    <row r="702" spans="1:19" ht="21.95" customHeight="1">
      <c r="A702" s="71" t="s">
        <v>1136</v>
      </c>
      <c r="B702" s="28" t="s">
        <v>705</v>
      </c>
      <c r="C702" s="1">
        <f t="shared" si="107"/>
        <v>2116480</v>
      </c>
      <c r="D702" s="3">
        <v>0</v>
      </c>
      <c r="E702" s="8">
        <v>0</v>
      </c>
      <c r="F702" s="3">
        <v>0</v>
      </c>
      <c r="G702" s="3">
        <v>361.6</v>
      </c>
      <c r="H702" s="3">
        <v>1916480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200000</v>
      </c>
      <c r="S702" s="16"/>
    </row>
    <row r="703" spans="1:19" ht="21.95" customHeight="1">
      <c r="A703" s="71" t="s">
        <v>1137</v>
      </c>
      <c r="B703" s="28" t="s">
        <v>599</v>
      </c>
      <c r="C703" s="1">
        <f t="shared" si="107"/>
        <v>1498500</v>
      </c>
      <c r="D703" s="3">
        <v>0</v>
      </c>
      <c r="E703" s="8">
        <v>0</v>
      </c>
      <c r="F703" s="3">
        <v>0</v>
      </c>
      <c r="G703" s="3">
        <v>245</v>
      </c>
      <c r="H703" s="3">
        <v>1298500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200000</v>
      </c>
      <c r="S703" s="16"/>
    </row>
    <row r="704" spans="1:19" ht="21.95" customHeight="1">
      <c r="A704" s="71" t="s">
        <v>1138</v>
      </c>
      <c r="B704" s="28" t="s">
        <v>600</v>
      </c>
      <c r="C704" s="1">
        <f t="shared" si="107"/>
        <v>1503270</v>
      </c>
      <c r="D704" s="3">
        <v>0</v>
      </c>
      <c r="E704" s="8">
        <v>0</v>
      </c>
      <c r="F704" s="3">
        <v>0</v>
      </c>
      <c r="G704" s="3">
        <v>245.9</v>
      </c>
      <c r="H704" s="3">
        <v>1303270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200000</v>
      </c>
      <c r="S704" s="16"/>
    </row>
    <row r="705" spans="1:19" ht="21.95" customHeight="1">
      <c r="A705" s="71" t="s">
        <v>1139</v>
      </c>
      <c r="B705" s="28" t="s">
        <v>601</v>
      </c>
      <c r="C705" s="1">
        <f t="shared" si="107"/>
        <v>1496380</v>
      </c>
      <c r="D705" s="3">
        <v>0</v>
      </c>
      <c r="E705" s="8">
        <v>0</v>
      </c>
      <c r="F705" s="3">
        <v>0</v>
      </c>
      <c r="G705" s="3">
        <v>244.6</v>
      </c>
      <c r="H705" s="3">
        <v>1296380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200000</v>
      </c>
      <c r="S705" s="16"/>
    </row>
    <row r="706" spans="1:19" ht="21.95" customHeight="1">
      <c r="A706" s="71" t="s">
        <v>1140</v>
      </c>
      <c r="B706" s="28" t="s">
        <v>602</v>
      </c>
      <c r="C706" s="1">
        <f t="shared" si="107"/>
        <v>1530300</v>
      </c>
      <c r="D706" s="3">
        <v>0</v>
      </c>
      <c r="E706" s="8">
        <v>0</v>
      </c>
      <c r="F706" s="3">
        <v>0</v>
      </c>
      <c r="G706" s="3">
        <v>251</v>
      </c>
      <c r="H706" s="3">
        <v>1330300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200000</v>
      </c>
      <c r="S706" s="16"/>
    </row>
    <row r="707" spans="1:19" ht="21.95" customHeight="1">
      <c r="A707" s="71" t="s">
        <v>1141</v>
      </c>
      <c r="B707" s="28" t="s">
        <v>603</v>
      </c>
      <c r="C707" s="1">
        <f t="shared" si="107"/>
        <v>1505920</v>
      </c>
      <c r="D707" s="3">
        <v>0</v>
      </c>
      <c r="E707" s="8">
        <v>0</v>
      </c>
      <c r="F707" s="3">
        <v>0</v>
      </c>
      <c r="G707" s="3">
        <v>246.4</v>
      </c>
      <c r="H707" s="3">
        <v>1305920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200000</v>
      </c>
      <c r="S707" s="16"/>
    </row>
    <row r="708" spans="1:19" ht="21.95" customHeight="1">
      <c r="A708" s="71" t="s">
        <v>1142</v>
      </c>
      <c r="B708" s="28" t="s">
        <v>604</v>
      </c>
      <c r="C708" s="1">
        <f t="shared" si="107"/>
        <v>1503800</v>
      </c>
      <c r="D708" s="3">
        <v>0</v>
      </c>
      <c r="E708" s="8">
        <v>0</v>
      </c>
      <c r="F708" s="3">
        <v>0</v>
      </c>
      <c r="G708" s="3">
        <v>246</v>
      </c>
      <c r="H708" s="3">
        <v>1303800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200000</v>
      </c>
      <c r="S708" s="16"/>
    </row>
    <row r="709" spans="1:19" ht="21.95" customHeight="1">
      <c r="A709" s="71" t="s">
        <v>1143</v>
      </c>
      <c r="B709" s="28" t="s">
        <v>605</v>
      </c>
      <c r="C709" s="1">
        <f t="shared" si="107"/>
        <v>2228310</v>
      </c>
      <c r="D709" s="3">
        <v>0</v>
      </c>
      <c r="E709" s="8">
        <v>0</v>
      </c>
      <c r="F709" s="3">
        <v>0</v>
      </c>
      <c r="G709" s="3">
        <v>382.7</v>
      </c>
      <c r="H709" s="3">
        <v>2028310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200000</v>
      </c>
      <c r="S709" s="16"/>
    </row>
    <row r="710" spans="1:19" ht="21.95" customHeight="1">
      <c r="A710" s="71" t="s">
        <v>1144</v>
      </c>
      <c r="B710" s="28" t="s">
        <v>606</v>
      </c>
      <c r="C710" s="1">
        <f t="shared" si="107"/>
        <v>1530300</v>
      </c>
      <c r="D710" s="3">
        <v>0</v>
      </c>
      <c r="E710" s="8">
        <v>0</v>
      </c>
      <c r="F710" s="3">
        <v>0</v>
      </c>
      <c r="G710" s="3">
        <v>251</v>
      </c>
      <c r="H710" s="3">
        <v>1330300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200000</v>
      </c>
      <c r="S710" s="16"/>
    </row>
    <row r="711" spans="1:19" ht="21.95" customHeight="1">
      <c r="A711" s="71" t="s">
        <v>1145</v>
      </c>
      <c r="B711" s="28" t="s">
        <v>607</v>
      </c>
      <c r="C711" s="1">
        <f t="shared" si="107"/>
        <v>1677640</v>
      </c>
      <c r="D711" s="3">
        <v>0</v>
      </c>
      <c r="E711" s="8">
        <v>0</v>
      </c>
      <c r="F711" s="3">
        <v>0</v>
      </c>
      <c r="G711" s="3">
        <v>278.8</v>
      </c>
      <c r="H711" s="3">
        <v>1477640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200000</v>
      </c>
      <c r="S711" s="16"/>
    </row>
    <row r="712" spans="1:19" ht="21.95" customHeight="1">
      <c r="A712" s="71" t="s">
        <v>1146</v>
      </c>
      <c r="B712" s="28" t="s">
        <v>608</v>
      </c>
      <c r="C712" s="1">
        <f t="shared" si="107"/>
        <v>1677640</v>
      </c>
      <c r="D712" s="3">
        <v>0</v>
      </c>
      <c r="E712" s="8">
        <v>0</v>
      </c>
      <c r="F712" s="3">
        <v>0</v>
      </c>
      <c r="G712" s="3">
        <v>278.8</v>
      </c>
      <c r="H712" s="3">
        <v>1477640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200000</v>
      </c>
      <c r="S712" s="16"/>
    </row>
    <row r="713" spans="1:19" ht="21.95" customHeight="1">
      <c r="A713" s="71" t="s">
        <v>1147</v>
      </c>
      <c r="B713" s="28" t="s">
        <v>609</v>
      </c>
      <c r="C713" s="1">
        <f t="shared" si="107"/>
        <v>1677640</v>
      </c>
      <c r="D713" s="3">
        <v>0</v>
      </c>
      <c r="E713" s="8">
        <v>0</v>
      </c>
      <c r="F713" s="3">
        <v>0</v>
      </c>
      <c r="G713" s="3">
        <v>278.8</v>
      </c>
      <c r="H713" s="3">
        <v>1477640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200000</v>
      </c>
      <c r="S713" s="16"/>
    </row>
    <row r="714" spans="1:19" ht="21.95" customHeight="1">
      <c r="A714" s="71" t="s">
        <v>1148</v>
      </c>
      <c r="B714" s="28" t="s">
        <v>455</v>
      </c>
      <c r="C714" s="1">
        <f t="shared" si="107"/>
        <v>4405242.7</v>
      </c>
      <c r="D714" s="25">
        <v>971042.7</v>
      </c>
      <c r="E714" s="44">
        <v>0</v>
      </c>
      <c r="F714" s="25">
        <v>0</v>
      </c>
      <c r="G714" s="25">
        <v>403</v>
      </c>
      <c r="H714" s="25">
        <v>2135900</v>
      </c>
      <c r="I714" s="25">
        <v>0</v>
      </c>
      <c r="J714" s="25">
        <v>0</v>
      </c>
      <c r="K714" s="25">
        <v>460</v>
      </c>
      <c r="L714" s="25">
        <v>1198300</v>
      </c>
      <c r="M714" s="25">
        <v>0</v>
      </c>
      <c r="N714" s="25">
        <v>0</v>
      </c>
      <c r="O714" s="25">
        <v>0</v>
      </c>
      <c r="P714" s="25">
        <v>0</v>
      </c>
      <c r="Q714" s="3">
        <v>0</v>
      </c>
      <c r="R714" s="25">
        <v>100000</v>
      </c>
    </row>
    <row r="715" spans="1:19" ht="21.95" customHeight="1">
      <c r="A715" s="71" t="s">
        <v>1149</v>
      </c>
      <c r="B715" s="28" t="s">
        <v>471</v>
      </c>
      <c r="C715" s="1">
        <f t="shared" si="107"/>
        <v>2336600</v>
      </c>
      <c r="D715" s="25">
        <v>0</v>
      </c>
      <c r="E715" s="44">
        <v>0</v>
      </c>
      <c r="F715" s="25">
        <v>0</v>
      </c>
      <c r="G715" s="25">
        <v>422</v>
      </c>
      <c r="H715" s="25">
        <v>2236600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3">
        <v>0</v>
      </c>
      <c r="R715" s="25">
        <v>100000</v>
      </c>
    </row>
    <row r="716" spans="1:19" ht="21.95" customHeight="1">
      <c r="A716" s="71" t="s">
        <v>1150</v>
      </c>
      <c r="B716" s="28" t="s">
        <v>610</v>
      </c>
      <c r="C716" s="1">
        <f t="shared" si="107"/>
        <v>2606200</v>
      </c>
      <c r="D716" s="3">
        <v>0</v>
      </c>
      <c r="E716" s="8">
        <v>0</v>
      </c>
      <c r="F716" s="3">
        <v>0</v>
      </c>
      <c r="G716" s="3">
        <v>454</v>
      </c>
      <c r="H716" s="3">
        <v>2406200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200000</v>
      </c>
      <c r="S716" s="16"/>
    </row>
    <row r="717" spans="1:19" ht="21.95" customHeight="1">
      <c r="A717" s="71" t="s">
        <v>1151</v>
      </c>
      <c r="B717" s="28" t="s">
        <v>611</v>
      </c>
      <c r="C717" s="1">
        <f t="shared" si="107"/>
        <v>2606200</v>
      </c>
      <c r="D717" s="3">
        <v>0</v>
      </c>
      <c r="E717" s="8">
        <v>0</v>
      </c>
      <c r="F717" s="3">
        <v>0</v>
      </c>
      <c r="G717" s="3">
        <v>454</v>
      </c>
      <c r="H717" s="3">
        <v>2406200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200000</v>
      </c>
      <c r="S717" s="16"/>
    </row>
    <row r="718" spans="1:19" ht="45" customHeight="1">
      <c r="A718" s="57" t="s">
        <v>302</v>
      </c>
      <c r="B718" s="57"/>
      <c r="C718" s="50">
        <f>SUM(C719:C721)</f>
        <v>12290764.1</v>
      </c>
      <c r="D718" s="50">
        <f t="shared" ref="D718:R718" si="108">SUM(D719:D721)</f>
        <v>2481850.1</v>
      </c>
      <c r="E718" s="51">
        <f t="shared" si="108"/>
        <v>0</v>
      </c>
      <c r="F718" s="50">
        <f t="shared" si="108"/>
        <v>0</v>
      </c>
      <c r="G718" s="50">
        <f t="shared" si="108"/>
        <v>1011.0999999999999</v>
      </c>
      <c r="H718" s="50">
        <f t="shared" si="108"/>
        <v>5358838</v>
      </c>
      <c r="I718" s="50">
        <f t="shared" si="108"/>
        <v>220</v>
      </c>
      <c r="J718" s="50">
        <f t="shared" si="108"/>
        <v>264000</v>
      </c>
      <c r="K718" s="50">
        <f t="shared" si="108"/>
        <v>1415</v>
      </c>
      <c r="L718" s="50">
        <f t="shared" si="108"/>
        <v>3686076</v>
      </c>
      <c r="M718" s="50">
        <f t="shared" si="108"/>
        <v>0</v>
      </c>
      <c r="N718" s="50">
        <f t="shared" si="108"/>
        <v>0</v>
      </c>
      <c r="O718" s="50">
        <f t="shared" si="108"/>
        <v>0</v>
      </c>
      <c r="P718" s="50">
        <f t="shared" si="108"/>
        <v>0</v>
      </c>
      <c r="Q718" s="50">
        <f t="shared" si="108"/>
        <v>0</v>
      </c>
      <c r="R718" s="50">
        <f t="shared" si="108"/>
        <v>500000</v>
      </c>
    </row>
    <row r="719" spans="1:19" ht="21.95" customHeight="1">
      <c r="A719" s="23" t="s">
        <v>1152</v>
      </c>
      <c r="B719" s="28" t="s">
        <v>303</v>
      </c>
      <c r="C719" s="1">
        <f>SUM(D719,F719,H719,J719,L719,N719,O719,P719,Q719,R719)</f>
        <v>4635793</v>
      </c>
      <c r="D719" s="25">
        <v>995313</v>
      </c>
      <c r="E719" s="44">
        <v>0</v>
      </c>
      <c r="F719" s="25">
        <v>0</v>
      </c>
      <c r="G719" s="25">
        <v>386.4</v>
      </c>
      <c r="H719" s="25">
        <v>2047920</v>
      </c>
      <c r="I719" s="3">
        <v>110</v>
      </c>
      <c r="J719" s="3">
        <v>132000</v>
      </c>
      <c r="K719" s="25">
        <v>483.9</v>
      </c>
      <c r="L719" s="25">
        <v>1260560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200000</v>
      </c>
    </row>
    <row r="720" spans="1:19" ht="21.95" customHeight="1">
      <c r="A720" s="23" t="s">
        <v>1153</v>
      </c>
      <c r="B720" s="28" t="s">
        <v>304</v>
      </c>
      <c r="C720" s="1">
        <f>SUM(D720,F720,H720,J720,L720,N720,O720,P720,Q720,R720)</f>
        <v>4437941</v>
      </c>
      <c r="D720" s="25">
        <v>939734</v>
      </c>
      <c r="E720" s="44">
        <v>0</v>
      </c>
      <c r="F720" s="25">
        <v>0</v>
      </c>
      <c r="G720" s="25">
        <v>368.5</v>
      </c>
      <c r="H720" s="25">
        <v>1953058</v>
      </c>
      <c r="I720" s="3">
        <v>110</v>
      </c>
      <c r="J720" s="3">
        <v>132000</v>
      </c>
      <c r="K720" s="25">
        <v>465.7</v>
      </c>
      <c r="L720" s="25">
        <v>1213149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200000</v>
      </c>
    </row>
    <row r="721" spans="1:19" ht="21.95" customHeight="1">
      <c r="A721" s="23" t="s">
        <v>1154</v>
      </c>
      <c r="B721" s="28" t="s">
        <v>329</v>
      </c>
      <c r="C721" s="1">
        <f>SUM(D721,F721,H721,J721,L721,N721,O721,P721,Q721,R721)</f>
        <v>3217030.1</v>
      </c>
      <c r="D721" s="25">
        <v>546803.1</v>
      </c>
      <c r="E721" s="44">
        <v>0</v>
      </c>
      <c r="F721" s="25">
        <v>0</v>
      </c>
      <c r="G721" s="25">
        <v>256.2</v>
      </c>
      <c r="H721" s="25">
        <f>G721*5300</f>
        <v>1357860</v>
      </c>
      <c r="I721" s="25">
        <v>0</v>
      </c>
      <c r="J721" s="25">
        <v>0</v>
      </c>
      <c r="K721" s="25">
        <v>465.4</v>
      </c>
      <c r="L721" s="25">
        <f>K721*2605</f>
        <v>1212367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100000</v>
      </c>
    </row>
    <row r="722" spans="1:19" ht="45" customHeight="1">
      <c r="A722" s="57" t="s">
        <v>308</v>
      </c>
      <c r="B722" s="57"/>
      <c r="C722" s="50">
        <f>SUM(C723:C724)</f>
        <v>6127373</v>
      </c>
      <c r="D722" s="50">
        <f t="shared" ref="D722:R722" si="109">SUM(D723:D724)</f>
        <v>1713462</v>
      </c>
      <c r="E722" s="51">
        <f t="shared" si="109"/>
        <v>0</v>
      </c>
      <c r="F722" s="50">
        <f t="shared" si="109"/>
        <v>0</v>
      </c>
      <c r="G722" s="50">
        <f t="shared" si="109"/>
        <v>580</v>
      </c>
      <c r="H722" s="50">
        <f t="shared" si="109"/>
        <v>3074000</v>
      </c>
      <c r="I722" s="50">
        <f t="shared" si="109"/>
        <v>0</v>
      </c>
      <c r="J722" s="50">
        <f t="shared" si="109"/>
        <v>0</v>
      </c>
      <c r="K722" s="50">
        <f t="shared" si="109"/>
        <v>740</v>
      </c>
      <c r="L722" s="50">
        <f t="shared" si="109"/>
        <v>1927700</v>
      </c>
      <c r="M722" s="50">
        <f t="shared" si="109"/>
        <v>0</v>
      </c>
      <c r="N722" s="50">
        <f t="shared" si="109"/>
        <v>0</v>
      </c>
      <c r="O722" s="50">
        <f t="shared" si="109"/>
        <v>0</v>
      </c>
      <c r="P722" s="50">
        <f t="shared" si="109"/>
        <v>0</v>
      </c>
      <c r="Q722" s="50">
        <f t="shared" si="109"/>
        <v>0</v>
      </c>
      <c r="R722" s="50">
        <f t="shared" si="109"/>
        <v>400000</v>
      </c>
    </row>
    <row r="723" spans="1:19" ht="21.95" customHeight="1">
      <c r="A723" s="23" t="s">
        <v>1155</v>
      </c>
      <c r="B723" s="28" t="s">
        <v>311</v>
      </c>
      <c r="C723" s="1">
        <f>R723+Q723+P723+O723+N723+L723+J723+H723+F723+D109</f>
        <v>2700850</v>
      </c>
      <c r="D723" s="25">
        <v>725673</v>
      </c>
      <c r="E723" s="44">
        <v>0</v>
      </c>
      <c r="F723" s="25">
        <v>0</v>
      </c>
      <c r="G723" s="25">
        <v>290</v>
      </c>
      <c r="H723" s="25">
        <v>1537000</v>
      </c>
      <c r="I723" s="25">
        <v>0</v>
      </c>
      <c r="J723" s="25">
        <v>0</v>
      </c>
      <c r="K723" s="25">
        <v>370</v>
      </c>
      <c r="L723" s="25">
        <v>963850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200000</v>
      </c>
    </row>
    <row r="724" spans="1:19" ht="21.95" customHeight="1">
      <c r="A724" s="23" t="s">
        <v>1156</v>
      </c>
      <c r="B724" s="28" t="s">
        <v>312</v>
      </c>
      <c r="C724" s="1">
        <f>SUM(D723,F723,H723,J723,L723,N723,O723,P723,Q723,R723)</f>
        <v>3426523</v>
      </c>
      <c r="D724" s="25">
        <v>987789</v>
      </c>
      <c r="E724" s="44">
        <v>0</v>
      </c>
      <c r="F724" s="25">
        <v>0</v>
      </c>
      <c r="G724" s="25">
        <v>290</v>
      </c>
      <c r="H724" s="25">
        <v>1537000</v>
      </c>
      <c r="I724" s="25">
        <v>0</v>
      </c>
      <c r="J724" s="25">
        <v>0</v>
      </c>
      <c r="K724" s="25">
        <v>370</v>
      </c>
      <c r="L724" s="25">
        <v>963850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200000</v>
      </c>
    </row>
    <row r="725" spans="1:19" ht="45" customHeight="1">
      <c r="A725" s="57" t="s">
        <v>313</v>
      </c>
      <c r="B725" s="57"/>
      <c r="C725" s="50">
        <f>SUM(C726:C734)</f>
        <v>30857089.520000003</v>
      </c>
      <c r="D725" s="50">
        <f t="shared" ref="D725:R725" si="110">SUM(D726:D734)</f>
        <v>3569534.52</v>
      </c>
      <c r="E725" s="51">
        <f t="shared" si="110"/>
        <v>0</v>
      </c>
      <c r="F725" s="50">
        <f t="shared" si="110"/>
        <v>0</v>
      </c>
      <c r="G725" s="50">
        <f t="shared" si="110"/>
        <v>2838.1</v>
      </c>
      <c r="H725" s="50">
        <f t="shared" si="110"/>
        <v>15041930</v>
      </c>
      <c r="I725" s="50">
        <f t="shared" si="110"/>
        <v>0</v>
      </c>
      <c r="J725" s="50">
        <f t="shared" si="110"/>
        <v>0</v>
      </c>
      <c r="K725" s="50">
        <f t="shared" si="110"/>
        <v>4125</v>
      </c>
      <c r="L725" s="50">
        <f t="shared" si="110"/>
        <v>10745625</v>
      </c>
      <c r="M725" s="50">
        <f t="shared" si="110"/>
        <v>0</v>
      </c>
      <c r="N725" s="50">
        <f t="shared" si="110"/>
        <v>0</v>
      </c>
      <c r="O725" s="50">
        <f t="shared" si="110"/>
        <v>0</v>
      </c>
      <c r="P725" s="50">
        <f t="shared" si="110"/>
        <v>0</v>
      </c>
      <c r="Q725" s="50">
        <f t="shared" si="110"/>
        <v>0</v>
      </c>
      <c r="R725" s="50">
        <f t="shared" si="110"/>
        <v>1500000</v>
      </c>
    </row>
    <row r="726" spans="1:19" ht="21.95" customHeight="1">
      <c r="A726" s="23" t="s">
        <v>1157</v>
      </c>
      <c r="B726" s="28" t="s">
        <v>314</v>
      </c>
      <c r="C726" s="1">
        <f t="shared" ref="C726:C734" si="111">SUM(D726,F726,H726,J726,L726,N726,O726,P726,Q726,R726)</f>
        <v>1911900</v>
      </c>
      <c r="D726" s="25">
        <v>0</v>
      </c>
      <c r="E726" s="44">
        <v>0</v>
      </c>
      <c r="F726" s="25">
        <v>0</v>
      </c>
      <c r="G726" s="25">
        <v>323</v>
      </c>
      <c r="H726" s="25">
        <v>1711900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200000</v>
      </c>
    </row>
    <row r="727" spans="1:19" ht="21.95" customHeight="1">
      <c r="A727" s="23" t="s">
        <v>1158</v>
      </c>
      <c r="B727" s="28" t="s">
        <v>315</v>
      </c>
      <c r="C727" s="1">
        <f t="shared" si="111"/>
        <v>1896000</v>
      </c>
      <c r="D727" s="25">
        <v>0</v>
      </c>
      <c r="E727" s="44">
        <v>0</v>
      </c>
      <c r="F727" s="25">
        <v>0</v>
      </c>
      <c r="G727" s="25">
        <v>320</v>
      </c>
      <c r="H727" s="25">
        <v>1696000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200000</v>
      </c>
    </row>
    <row r="728" spans="1:19" ht="21.95" customHeight="1">
      <c r="A728" s="23" t="s">
        <v>1159</v>
      </c>
      <c r="B728" s="28" t="s">
        <v>318</v>
      </c>
      <c r="C728" s="1">
        <f t="shared" si="111"/>
        <v>4508900</v>
      </c>
      <c r="D728" s="25">
        <v>0</v>
      </c>
      <c r="E728" s="44">
        <v>0</v>
      </c>
      <c r="F728" s="25">
        <v>0</v>
      </c>
      <c r="G728" s="25">
        <v>419</v>
      </c>
      <c r="H728" s="25">
        <f>G728*5300</f>
        <v>2220700</v>
      </c>
      <c r="I728" s="25">
        <v>0</v>
      </c>
      <c r="J728" s="25">
        <v>0</v>
      </c>
      <c r="K728" s="25">
        <v>840</v>
      </c>
      <c r="L728" s="25">
        <v>2188200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100000</v>
      </c>
    </row>
    <row r="729" spans="1:19" ht="21.95" customHeight="1">
      <c r="A729" s="23" t="s">
        <v>1160</v>
      </c>
      <c r="B729" s="28" t="s">
        <v>319</v>
      </c>
      <c r="C729" s="1">
        <f t="shared" si="111"/>
        <v>4551300</v>
      </c>
      <c r="D729" s="25">
        <v>0</v>
      </c>
      <c r="E729" s="44">
        <v>0</v>
      </c>
      <c r="F729" s="25">
        <v>0</v>
      </c>
      <c r="G729" s="25">
        <v>427</v>
      </c>
      <c r="H729" s="25">
        <f>G729*5300</f>
        <v>2263100</v>
      </c>
      <c r="I729" s="25">
        <v>0</v>
      </c>
      <c r="J729" s="25">
        <v>0</v>
      </c>
      <c r="K729" s="25">
        <v>840</v>
      </c>
      <c r="L729" s="25">
        <v>2188200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100000</v>
      </c>
    </row>
    <row r="730" spans="1:19" ht="21.95" customHeight="1">
      <c r="A730" s="23" t="s">
        <v>1161</v>
      </c>
      <c r="B730" s="28" t="s">
        <v>320</v>
      </c>
      <c r="C730" s="1">
        <f>SUM(D730,F730,H730,J730,L730,N730,O730,P730,Q730,R730)</f>
        <v>5995123.5999999996</v>
      </c>
      <c r="D730" s="25">
        <v>1375623.6</v>
      </c>
      <c r="E730" s="44">
        <v>0</v>
      </c>
      <c r="F730" s="25">
        <v>0</v>
      </c>
      <c r="G730" s="25">
        <v>421</v>
      </c>
      <c r="H730" s="25">
        <v>2231300</v>
      </c>
      <c r="I730" s="25">
        <v>0</v>
      </c>
      <c r="J730" s="25">
        <v>0</v>
      </c>
      <c r="K730" s="25">
        <v>840</v>
      </c>
      <c r="L730" s="25">
        <v>2188200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200000</v>
      </c>
    </row>
    <row r="731" spans="1:19" ht="21.95" customHeight="1">
      <c r="A731" s="23" t="s">
        <v>1162</v>
      </c>
      <c r="B731" s="28" t="s">
        <v>321</v>
      </c>
      <c r="C731" s="1">
        <f t="shared" si="111"/>
        <v>2273000</v>
      </c>
      <c r="D731" s="25">
        <v>0</v>
      </c>
      <c r="E731" s="44">
        <v>0</v>
      </c>
      <c r="F731" s="25">
        <v>0</v>
      </c>
      <c r="G731" s="25">
        <v>410</v>
      </c>
      <c r="H731" s="25">
        <f>G731*5300</f>
        <v>2173000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100000</v>
      </c>
    </row>
    <row r="732" spans="1:19" ht="21.95" customHeight="1">
      <c r="A732" s="23" t="s">
        <v>1163</v>
      </c>
      <c r="B732" s="28" t="s">
        <v>323</v>
      </c>
      <c r="C732" s="1">
        <f t="shared" si="111"/>
        <v>3384595.96</v>
      </c>
      <c r="D732" s="25">
        <v>1100595.96</v>
      </c>
      <c r="E732" s="44">
        <v>0</v>
      </c>
      <c r="F732" s="25">
        <v>0</v>
      </c>
      <c r="G732" s="25">
        <v>0</v>
      </c>
      <c r="H732" s="25">
        <v>0</v>
      </c>
      <c r="I732" s="25">
        <v>0</v>
      </c>
      <c r="J732" s="25">
        <v>0</v>
      </c>
      <c r="K732" s="25">
        <v>800</v>
      </c>
      <c r="L732" s="25">
        <v>2084000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200000</v>
      </c>
    </row>
    <row r="733" spans="1:19" ht="21.95" customHeight="1">
      <c r="A733" s="23" t="s">
        <v>1164</v>
      </c>
      <c r="B733" s="28" t="s">
        <v>324</v>
      </c>
      <c r="C733" s="1">
        <f t="shared" si="111"/>
        <v>2945930</v>
      </c>
      <c r="D733" s="25">
        <v>0</v>
      </c>
      <c r="E733" s="44">
        <v>0</v>
      </c>
      <c r="F733" s="25">
        <v>0</v>
      </c>
      <c r="G733" s="25">
        <v>518.1</v>
      </c>
      <c r="H733" s="25">
        <v>2745930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200000</v>
      </c>
    </row>
    <row r="734" spans="1:19" ht="21.95" customHeight="1">
      <c r="A734" s="23" t="s">
        <v>1165</v>
      </c>
      <c r="B734" s="28" t="s">
        <v>325</v>
      </c>
      <c r="C734" s="1">
        <f t="shared" si="111"/>
        <v>3390339.96</v>
      </c>
      <c r="D734" s="25">
        <v>1093314.96</v>
      </c>
      <c r="E734" s="44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805</v>
      </c>
      <c r="L734" s="25">
        <v>2097025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200000</v>
      </c>
    </row>
    <row r="735" spans="1:19" ht="45" customHeight="1">
      <c r="A735" s="57" t="s">
        <v>331</v>
      </c>
      <c r="B735" s="57"/>
      <c r="C735" s="50">
        <f>SUM(C736)</f>
        <v>4415803.79</v>
      </c>
      <c r="D735" s="50">
        <f t="shared" ref="D735:R735" si="112">SUM(D736)</f>
        <v>1067321.79</v>
      </c>
      <c r="E735" s="51">
        <f t="shared" si="112"/>
        <v>0</v>
      </c>
      <c r="F735" s="50">
        <f t="shared" si="112"/>
        <v>0</v>
      </c>
      <c r="G735" s="50">
        <f t="shared" si="112"/>
        <v>355.2</v>
      </c>
      <c r="H735" s="50">
        <f t="shared" si="112"/>
        <v>1882560</v>
      </c>
      <c r="I735" s="50">
        <f t="shared" si="112"/>
        <v>0</v>
      </c>
      <c r="J735" s="50">
        <f t="shared" si="112"/>
        <v>0</v>
      </c>
      <c r="K735" s="50">
        <f t="shared" si="112"/>
        <v>428.4</v>
      </c>
      <c r="L735" s="50">
        <f t="shared" si="112"/>
        <v>1115982</v>
      </c>
      <c r="M735" s="50">
        <f t="shared" si="112"/>
        <v>71.400000000000006</v>
      </c>
      <c r="N735" s="50">
        <f t="shared" si="112"/>
        <v>149940</v>
      </c>
      <c r="O735" s="50">
        <f t="shared" si="112"/>
        <v>0</v>
      </c>
      <c r="P735" s="50">
        <f t="shared" si="112"/>
        <v>0</v>
      </c>
      <c r="Q735" s="50">
        <f t="shared" si="112"/>
        <v>0</v>
      </c>
      <c r="R735" s="50">
        <f t="shared" si="112"/>
        <v>200000</v>
      </c>
    </row>
    <row r="736" spans="1:19" ht="21.95" customHeight="1">
      <c r="A736" s="21" t="s">
        <v>1166</v>
      </c>
      <c r="B736" s="28" t="s">
        <v>335</v>
      </c>
      <c r="C736" s="1">
        <f>SUM(D736,F736,H736,J736,L736,N736,O736,P736,Q736,R736)</f>
        <v>4415803.79</v>
      </c>
      <c r="D736" s="3">
        <v>1067321.79</v>
      </c>
      <c r="E736" s="8">
        <v>0</v>
      </c>
      <c r="F736" s="3">
        <v>0</v>
      </c>
      <c r="G736" s="3">
        <v>355.2</v>
      </c>
      <c r="H736" s="3">
        <v>1882560</v>
      </c>
      <c r="I736" s="3">
        <v>0</v>
      </c>
      <c r="J736" s="3">
        <v>0</v>
      </c>
      <c r="K736" s="3">
        <v>428.4</v>
      </c>
      <c r="L736" s="3">
        <v>1115982</v>
      </c>
      <c r="M736" s="3">
        <v>71.400000000000006</v>
      </c>
      <c r="N736" s="3">
        <v>149940</v>
      </c>
      <c r="O736" s="3">
        <v>0</v>
      </c>
      <c r="P736" s="3">
        <v>0</v>
      </c>
      <c r="Q736" s="3">
        <v>0</v>
      </c>
      <c r="R736" s="3">
        <v>200000</v>
      </c>
      <c r="S736" s="16"/>
    </row>
    <row r="737" spans="1:19" ht="45" customHeight="1">
      <c r="A737" s="57" t="s">
        <v>336</v>
      </c>
      <c r="B737" s="57"/>
      <c r="C737" s="50">
        <f>SUM(C738:C740)</f>
        <v>11371375.699999999</v>
      </c>
      <c r="D737" s="50">
        <f t="shared" ref="D737:R737" si="113">SUM(D738:D740)</f>
        <v>2339870.7000000002</v>
      </c>
      <c r="E737" s="51">
        <f t="shared" si="113"/>
        <v>0</v>
      </c>
      <c r="F737" s="50">
        <f t="shared" si="113"/>
        <v>0</v>
      </c>
      <c r="G737" s="50">
        <f t="shared" si="113"/>
        <v>900</v>
      </c>
      <c r="H737" s="50">
        <f t="shared" si="113"/>
        <v>4770000</v>
      </c>
      <c r="I737" s="50">
        <f t="shared" si="113"/>
        <v>0</v>
      </c>
      <c r="J737" s="50">
        <f t="shared" si="113"/>
        <v>0</v>
      </c>
      <c r="K737" s="50">
        <f t="shared" si="113"/>
        <v>1287</v>
      </c>
      <c r="L737" s="50">
        <f t="shared" si="113"/>
        <v>3352635</v>
      </c>
      <c r="M737" s="50">
        <f t="shared" si="113"/>
        <v>194.7</v>
      </c>
      <c r="N737" s="50">
        <f t="shared" si="113"/>
        <v>408870</v>
      </c>
      <c r="O737" s="50">
        <f t="shared" si="113"/>
        <v>0</v>
      </c>
      <c r="P737" s="50">
        <f t="shared" si="113"/>
        <v>0</v>
      </c>
      <c r="Q737" s="50">
        <f t="shared" si="113"/>
        <v>0</v>
      </c>
      <c r="R737" s="50">
        <f t="shared" si="113"/>
        <v>500000</v>
      </c>
    </row>
    <row r="738" spans="1:19" ht="21.95" customHeight="1">
      <c r="A738" s="21" t="s">
        <v>1167</v>
      </c>
      <c r="B738" s="28" t="s">
        <v>337</v>
      </c>
      <c r="C738" s="1">
        <f>SUM(D738,F738,H738,J738,L738,N738,O738,P738,Q738,R738)</f>
        <v>3791725.6</v>
      </c>
      <c r="D738" s="3">
        <v>892650.6</v>
      </c>
      <c r="E738" s="8">
        <v>0</v>
      </c>
      <c r="F738" s="3">
        <v>0</v>
      </c>
      <c r="G738" s="3">
        <v>270</v>
      </c>
      <c r="H738" s="3">
        <v>1431000</v>
      </c>
      <c r="I738" s="3">
        <v>0</v>
      </c>
      <c r="J738" s="3">
        <v>0</v>
      </c>
      <c r="K738" s="3">
        <v>431</v>
      </c>
      <c r="L738" s="3">
        <v>1122755</v>
      </c>
      <c r="M738" s="3">
        <v>69.2</v>
      </c>
      <c r="N738" s="3">
        <v>145320</v>
      </c>
      <c r="O738" s="3">
        <v>0</v>
      </c>
      <c r="P738" s="3">
        <v>0</v>
      </c>
      <c r="Q738" s="3">
        <v>0</v>
      </c>
      <c r="R738" s="3">
        <v>200000</v>
      </c>
      <c r="S738" s="16"/>
    </row>
    <row r="739" spans="1:19" ht="21.95" customHeight="1">
      <c r="A739" s="21" t="s">
        <v>1168</v>
      </c>
      <c r="B739" s="28" t="s">
        <v>338</v>
      </c>
      <c r="C739" s="1">
        <f>SUM(D739,F739,H739,J739,L739,N739,O739,P739,Q739,R739)</f>
        <v>2535863.6</v>
      </c>
      <c r="D739" s="3">
        <v>477633.6</v>
      </c>
      <c r="E739" s="8">
        <v>0</v>
      </c>
      <c r="F739" s="3">
        <v>0</v>
      </c>
      <c r="G739" s="3">
        <v>180</v>
      </c>
      <c r="H739" s="3">
        <v>954000</v>
      </c>
      <c r="I739" s="3">
        <v>0</v>
      </c>
      <c r="J739" s="3">
        <v>0</v>
      </c>
      <c r="K739" s="3">
        <v>306</v>
      </c>
      <c r="L739" s="3">
        <v>797130</v>
      </c>
      <c r="M739" s="3">
        <v>51</v>
      </c>
      <c r="N739" s="3">
        <v>107100</v>
      </c>
      <c r="O739" s="3">
        <v>0</v>
      </c>
      <c r="P739" s="3">
        <v>0</v>
      </c>
      <c r="Q739" s="3">
        <v>0</v>
      </c>
      <c r="R739" s="3">
        <v>200000</v>
      </c>
      <c r="S739" s="16"/>
    </row>
    <row r="740" spans="1:19" ht="21.95" customHeight="1">
      <c r="A740" s="21" t="s">
        <v>1169</v>
      </c>
      <c r="B740" s="28" t="s">
        <v>340</v>
      </c>
      <c r="C740" s="1">
        <f>SUM(D740,F740,H740,J740,L740,N740,O740,P740,Q740,R740)</f>
        <v>5043786.5</v>
      </c>
      <c r="D740" s="25">
        <v>969586.5</v>
      </c>
      <c r="E740" s="44">
        <v>0</v>
      </c>
      <c r="F740" s="25">
        <v>0</v>
      </c>
      <c r="G740" s="3">
        <v>450</v>
      </c>
      <c r="H740" s="25">
        <f>G740*5300</f>
        <v>2385000</v>
      </c>
      <c r="I740" s="25">
        <v>0</v>
      </c>
      <c r="J740" s="25">
        <v>0</v>
      </c>
      <c r="K740" s="25">
        <v>550</v>
      </c>
      <c r="L740" s="25">
        <f>K740*2605</f>
        <v>1432750</v>
      </c>
      <c r="M740" s="25">
        <v>74.5</v>
      </c>
      <c r="N740" s="25">
        <v>156450</v>
      </c>
      <c r="O740" s="25">
        <v>0</v>
      </c>
      <c r="P740" s="25">
        <v>0</v>
      </c>
      <c r="Q740" s="25">
        <v>0</v>
      </c>
      <c r="R740" s="25">
        <v>100000</v>
      </c>
    </row>
    <row r="741" spans="1:19" ht="45" customHeight="1">
      <c r="A741" s="57" t="s">
        <v>1353</v>
      </c>
      <c r="B741" s="57"/>
      <c r="C741" s="50">
        <f>SUM(C742)</f>
        <v>2959154</v>
      </c>
      <c r="D741" s="50">
        <f t="shared" ref="D741:R741" si="114">SUM(D742)</f>
        <v>849450</v>
      </c>
      <c r="E741" s="51">
        <f t="shared" si="114"/>
        <v>0</v>
      </c>
      <c r="F741" s="50">
        <f t="shared" si="114"/>
        <v>0</v>
      </c>
      <c r="G741" s="50">
        <f t="shared" si="114"/>
        <v>240</v>
      </c>
      <c r="H741" s="50">
        <f t="shared" si="114"/>
        <v>1272000</v>
      </c>
      <c r="I741" s="50">
        <f t="shared" si="114"/>
        <v>0</v>
      </c>
      <c r="J741" s="50">
        <f t="shared" si="114"/>
        <v>0</v>
      </c>
      <c r="K741" s="50">
        <f t="shared" si="114"/>
        <v>244.8</v>
      </c>
      <c r="L741" s="50">
        <f t="shared" si="114"/>
        <v>637704</v>
      </c>
      <c r="M741" s="50">
        <f t="shared" si="114"/>
        <v>0</v>
      </c>
      <c r="N741" s="50">
        <f t="shared" si="114"/>
        <v>0</v>
      </c>
      <c r="O741" s="50">
        <f t="shared" si="114"/>
        <v>0</v>
      </c>
      <c r="P741" s="50">
        <f t="shared" si="114"/>
        <v>0</v>
      </c>
      <c r="Q741" s="50">
        <f t="shared" si="114"/>
        <v>0</v>
      </c>
      <c r="R741" s="50">
        <f t="shared" si="114"/>
        <v>200000</v>
      </c>
    </row>
    <row r="742" spans="1:19" ht="21.95" customHeight="1">
      <c r="A742" s="23" t="s">
        <v>1170</v>
      </c>
      <c r="B742" s="28" t="s">
        <v>345</v>
      </c>
      <c r="C742" s="1">
        <f>SUM(D742,F742,H742,J742,L742,N742,O742,P742,Q742,R742)</f>
        <v>2959154</v>
      </c>
      <c r="D742" s="25">
        <v>849450</v>
      </c>
      <c r="E742" s="44">
        <v>0</v>
      </c>
      <c r="F742" s="25">
        <v>0</v>
      </c>
      <c r="G742" s="25">
        <v>240</v>
      </c>
      <c r="H742" s="25">
        <v>1272000</v>
      </c>
      <c r="I742" s="25">
        <v>0</v>
      </c>
      <c r="J742" s="25">
        <v>0</v>
      </c>
      <c r="K742" s="25">
        <v>244.8</v>
      </c>
      <c r="L742" s="25">
        <v>637704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200000</v>
      </c>
    </row>
    <row r="743" spans="1:19" ht="45" customHeight="1">
      <c r="A743" s="57" t="s">
        <v>348</v>
      </c>
      <c r="B743" s="57"/>
      <c r="C743" s="50">
        <f>SUM(C744:C746)</f>
        <v>11311026.199999999</v>
      </c>
      <c r="D743" s="50">
        <f t="shared" ref="D743:R743" si="115">SUM(D744:D746)</f>
        <v>2360500.2000000002</v>
      </c>
      <c r="E743" s="51">
        <f t="shared" si="115"/>
        <v>0</v>
      </c>
      <c r="F743" s="50">
        <f t="shared" si="115"/>
        <v>0</v>
      </c>
      <c r="G743" s="50">
        <f t="shared" si="115"/>
        <v>1282.6199999999999</v>
      </c>
      <c r="H743" s="50">
        <f t="shared" si="115"/>
        <v>6797886</v>
      </c>
      <c r="I743" s="50">
        <f t="shared" si="115"/>
        <v>0</v>
      </c>
      <c r="J743" s="50">
        <f t="shared" si="115"/>
        <v>0</v>
      </c>
      <c r="K743" s="50">
        <f t="shared" si="115"/>
        <v>528</v>
      </c>
      <c r="L743" s="50">
        <f t="shared" si="115"/>
        <v>1375440</v>
      </c>
      <c r="M743" s="50">
        <f t="shared" si="115"/>
        <v>132</v>
      </c>
      <c r="N743" s="50">
        <f t="shared" si="115"/>
        <v>277200</v>
      </c>
      <c r="O743" s="50">
        <f t="shared" si="115"/>
        <v>0</v>
      </c>
      <c r="P743" s="50">
        <f t="shared" si="115"/>
        <v>0</v>
      </c>
      <c r="Q743" s="50">
        <f t="shared" si="115"/>
        <v>0</v>
      </c>
      <c r="R743" s="50">
        <f t="shared" si="115"/>
        <v>500000</v>
      </c>
    </row>
    <row r="744" spans="1:19" ht="21.95" customHeight="1">
      <c r="A744" s="23" t="s">
        <v>1171</v>
      </c>
      <c r="B744" s="28" t="s">
        <v>349</v>
      </c>
      <c r="C744" s="1">
        <f>SUM(D744,F744,H744,J744,L744,N744,O744,P744,Q744,R744)</f>
        <v>6528233.2000000002</v>
      </c>
      <c r="D744" s="25">
        <v>2360500.2000000002</v>
      </c>
      <c r="E744" s="44">
        <v>0</v>
      </c>
      <c r="F744" s="25">
        <v>0</v>
      </c>
      <c r="G744" s="25">
        <v>436.81</v>
      </c>
      <c r="H744" s="25">
        <f>G744*5300</f>
        <v>2315093</v>
      </c>
      <c r="I744" s="25">
        <v>0</v>
      </c>
      <c r="J744" s="25">
        <v>0</v>
      </c>
      <c r="K744" s="25">
        <v>528</v>
      </c>
      <c r="L744" s="25">
        <v>1375440</v>
      </c>
      <c r="M744" s="25">
        <v>132</v>
      </c>
      <c r="N744" s="25">
        <v>277200</v>
      </c>
      <c r="O744" s="25">
        <v>0</v>
      </c>
      <c r="P744" s="25">
        <v>0</v>
      </c>
      <c r="Q744" s="25">
        <v>0</v>
      </c>
      <c r="R744" s="25">
        <v>200000</v>
      </c>
    </row>
    <row r="745" spans="1:19" ht="21.95" customHeight="1">
      <c r="A745" s="23" t="s">
        <v>1172</v>
      </c>
      <c r="B745" s="28" t="s">
        <v>1359</v>
      </c>
      <c r="C745" s="1">
        <f>SUM(D745,F745,H745,J745,L745,N745,O745,P745,Q745,R745)</f>
        <v>2515093</v>
      </c>
      <c r="D745" s="25">
        <v>0</v>
      </c>
      <c r="E745" s="44">
        <v>0</v>
      </c>
      <c r="F745" s="25">
        <v>0</v>
      </c>
      <c r="G745" s="25">
        <v>436.81</v>
      </c>
      <c r="H745" s="25">
        <f>G745*5300</f>
        <v>2315093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200000</v>
      </c>
    </row>
    <row r="746" spans="1:19" ht="21.95" customHeight="1">
      <c r="A746" s="23" t="s">
        <v>1173</v>
      </c>
      <c r="B746" s="28" t="s">
        <v>350</v>
      </c>
      <c r="C746" s="1">
        <f>SUM(D746,F746,H746,J746,L746,N746,O746,P746,Q746,R746)</f>
        <v>2267700</v>
      </c>
      <c r="D746" s="25">
        <v>0</v>
      </c>
      <c r="E746" s="44">
        <v>0</v>
      </c>
      <c r="F746" s="25">
        <v>0</v>
      </c>
      <c r="G746" s="25">
        <v>409</v>
      </c>
      <c r="H746" s="25">
        <f>G746*5300</f>
        <v>2167700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100000</v>
      </c>
    </row>
    <row r="747" spans="1:19" ht="45" customHeight="1">
      <c r="A747" s="57" t="s">
        <v>352</v>
      </c>
      <c r="B747" s="57"/>
      <c r="C747" s="50">
        <f>SUM(C748)</f>
        <v>4204600</v>
      </c>
      <c r="D747" s="50">
        <f t="shared" ref="D747:R747" si="116">SUM(D748)</f>
        <v>0</v>
      </c>
      <c r="E747" s="51">
        <f t="shared" si="116"/>
        <v>0</v>
      </c>
      <c r="F747" s="50">
        <f t="shared" si="116"/>
        <v>0</v>
      </c>
      <c r="G747" s="50">
        <f t="shared" si="116"/>
        <v>500</v>
      </c>
      <c r="H747" s="50">
        <f t="shared" si="116"/>
        <v>2650000</v>
      </c>
      <c r="I747" s="50">
        <f t="shared" si="116"/>
        <v>0</v>
      </c>
      <c r="J747" s="50">
        <f t="shared" si="116"/>
        <v>0</v>
      </c>
      <c r="K747" s="50">
        <f t="shared" si="116"/>
        <v>520</v>
      </c>
      <c r="L747" s="50">
        <f t="shared" si="116"/>
        <v>1354600</v>
      </c>
      <c r="M747" s="50">
        <f t="shared" si="116"/>
        <v>0</v>
      </c>
      <c r="N747" s="50">
        <f t="shared" si="116"/>
        <v>0</v>
      </c>
      <c r="O747" s="50">
        <f t="shared" si="116"/>
        <v>0</v>
      </c>
      <c r="P747" s="50">
        <f t="shared" si="116"/>
        <v>0</v>
      </c>
      <c r="Q747" s="50">
        <f t="shared" si="116"/>
        <v>0</v>
      </c>
      <c r="R747" s="50">
        <f t="shared" si="116"/>
        <v>200000</v>
      </c>
    </row>
    <row r="748" spans="1:19" ht="21.95" customHeight="1">
      <c r="A748" s="23" t="s">
        <v>1174</v>
      </c>
      <c r="B748" s="30" t="s">
        <v>353</v>
      </c>
      <c r="C748" s="1">
        <f>SUM(D748,F748,H748,J748,L748,N748,O748,P748,Q748,R748)</f>
        <v>4204600</v>
      </c>
      <c r="D748" s="25">
        <v>0</v>
      </c>
      <c r="E748" s="44">
        <v>0</v>
      </c>
      <c r="F748" s="25">
        <v>0</v>
      </c>
      <c r="G748" s="25">
        <v>500</v>
      </c>
      <c r="H748" s="25">
        <v>2650000</v>
      </c>
      <c r="I748" s="25">
        <v>0</v>
      </c>
      <c r="J748" s="25">
        <v>0</v>
      </c>
      <c r="K748" s="25">
        <v>520</v>
      </c>
      <c r="L748" s="25">
        <v>1354600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200000</v>
      </c>
    </row>
    <row r="749" spans="1:19" ht="45" customHeight="1">
      <c r="A749" s="57" t="s">
        <v>357</v>
      </c>
      <c r="B749" s="57"/>
      <c r="C749" s="50">
        <f>SUM(C750)</f>
        <v>18213310</v>
      </c>
      <c r="D749" s="50">
        <f t="shared" ref="D749:R749" si="117">SUM(D750)</f>
        <v>0</v>
      </c>
      <c r="E749" s="51">
        <f t="shared" si="117"/>
        <v>0</v>
      </c>
      <c r="F749" s="50">
        <f t="shared" si="117"/>
        <v>0</v>
      </c>
      <c r="G749" s="50">
        <f t="shared" si="117"/>
        <v>2110</v>
      </c>
      <c r="H749" s="50">
        <f t="shared" si="117"/>
        <v>11183000</v>
      </c>
      <c r="I749" s="50">
        <f t="shared" si="117"/>
        <v>0</v>
      </c>
      <c r="J749" s="50">
        <f t="shared" si="117"/>
        <v>0</v>
      </c>
      <c r="K749" s="50">
        <f t="shared" si="117"/>
        <v>2622</v>
      </c>
      <c r="L749" s="50">
        <f t="shared" si="117"/>
        <v>6830310</v>
      </c>
      <c r="M749" s="50">
        <f t="shared" si="117"/>
        <v>0</v>
      </c>
      <c r="N749" s="50">
        <f t="shared" si="117"/>
        <v>0</v>
      </c>
      <c r="O749" s="50">
        <f t="shared" si="117"/>
        <v>0</v>
      </c>
      <c r="P749" s="50">
        <f t="shared" si="117"/>
        <v>0</v>
      </c>
      <c r="Q749" s="50">
        <f t="shared" si="117"/>
        <v>0</v>
      </c>
      <c r="R749" s="50">
        <f t="shared" si="117"/>
        <v>200000</v>
      </c>
    </row>
    <row r="750" spans="1:19" ht="21.95" customHeight="1">
      <c r="A750" s="23" t="s">
        <v>1175</v>
      </c>
      <c r="B750" s="28" t="s">
        <v>358</v>
      </c>
      <c r="C750" s="1">
        <f>SUM(D750,F750,H750,J750,L750,N750,O750,P750,Q750,R750)</f>
        <v>18213310</v>
      </c>
      <c r="D750" s="25">
        <v>0</v>
      </c>
      <c r="E750" s="44">
        <v>0</v>
      </c>
      <c r="F750" s="25">
        <v>0</v>
      </c>
      <c r="G750" s="25">
        <v>2110</v>
      </c>
      <c r="H750" s="25">
        <v>11183000</v>
      </c>
      <c r="I750" s="25">
        <v>0</v>
      </c>
      <c r="J750" s="25">
        <v>0</v>
      </c>
      <c r="K750" s="25">
        <v>2622</v>
      </c>
      <c r="L750" s="25">
        <v>6830310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200000</v>
      </c>
    </row>
    <row r="751" spans="1:19" ht="45" customHeight="1">
      <c r="A751" s="57" t="s">
        <v>361</v>
      </c>
      <c r="B751" s="57"/>
      <c r="C751" s="50">
        <f>SUM(C752:C764)</f>
        <v>109264174.20000002</v>
      </c>
      <c r="D751" s="50">
        <f t="shared" ref="D751:R751" si="118">SUM(D752:D764)</f>
        <v>22703614.200000003</v>
      </c>
      <c r="E751" s="51">
        <f t="shared" si="118"/>
        <v>0</v>
      </c>
      <c r="F751" s="50">
        <f t="shared" si="118"/>
        <v>0</v>
      </c>
      <c r="G751" s="50">
        <f t="shared" si="118"/>
        <v>7679.7999999999993</v>
      </c>
      <c r="H751" s="50">
        <f t="shared" si="118"/>
        <v>40702940</v>
      </c>
      <c r="I751" s="50">
        <f t="shared" si="118"/>
        <v>0</v>
      </c>
      <c r="J751" s="50">
        <f t="shared" si="118"/>
        <v>0</v>
      </c>
      <c r="K751" s="50">
        <f t="shared" si="118"/>
        <v>16644</v>
      </c>
      <c r="L751" s="50">
        <f t="shared" si="118"/>
        <v>43357620</v>
      </c>
      <c r="M751" s="50">
        <f t="shared" si="118"/>
        <v>0</v>
      </c>
      <c r="N751" s="50">
        <f t="shared" si="118"/>
        <v>0</v>
      </c>
      <c r="O751" s="50">
        <f t="shared" si="118"/>
        <v>0</v>
      </c>
      <c r="P751" s="50">
        <f t="shared" si="118"/>
        <v>0</v>
      </c>
      <c r="Q751" s="50">
        <f t="shared" si="118"/>
        <v>0</v>
      </c>
      <c r="R751" s="50">
        <f t="shared" si="118"/>
        <v>2500000</v>
      </c>
    </row>
    <row r="752" spans="1:19" ht="21.95" customHeight="1">
      <c r="A752" s="23" t="s">
        <v>1176</v>
      </c>
      <c r="B752" s="28" t="s">
        <v>367</v>
      </c>
      <c r="C752" s="1">
        <f>SUM(D752,F752,H752,J752,L752,N752,O752,P752,Q752,R752)</f>
        <v>3779611.5</v>
      </c>
      <c r="D752" s="25">
        <v>681987</v>
      </c>
      <c r="E752" s="44">
        <v>0</v>
      </c>
      <c r="F752" s="25">
        <v>0</v>
      </c>
      <c r="G752" s="25">
        <v>400</v>
      </c>
      <c r="H752" s="25">
        <v>2120000</v>
      </c>
      <c r="I752" s="25">
        <v>0</v>
      </c>
      <c r="J752" s="25">
        <v>0</v>
      </c>
      <c r="K752" s="25">
        <v>336.9</v>
      </c>
      <c r="L752" s="25">
        <v>877624.5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100000</v>
      </c>
    </row>
    <row r="753" spans="1:19" ht="21.95" customHeight="1">
      <c r="A753" s="23" t="s">
        <v>1177</v>
      </c>
      <c r="B753" s="28" t="s">
        <v>372</v>
      </c>
      <c r="C753" s="1">
        <f t="shared" ref="C753:C764" si="119">SUM(D753,F753,H753,J753,L753,N753,O753,P753,Q753,R753)</f>
        <v>7758044.7999999998</v>
      </c>
      <c r="D753" s="25">
        <v>1619779.8</v>
      </c>
      <c r="E753" s="44">
        <v>0</v>
      </c>
      <c r="F753" s="25">
        <v>0</v>
      </c>
      <c r="G753" s="25">
        <v>554.70000000000005</v>
      </c>
      <c r="H753" s="25">
        <v>2939910</v>
      </c>
      <c r="I753" s="25">
        <v>0</v>
      </c>
      <c r="J753" s="25">
        <v>0</v>
      </c>
      <c r="K753" s="25">
        <v>1151</v>
      </c>
      <c r="L753" s="25">
        <v>2998355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200000</v>
      </c>
    </row>
    <row r="754" spans="1:19" ht="21.95" customHeight="1">
      <c r="A754" s="23" t="s">
        <v>1178</v>
      </c>
      <c r="B754" s="28" t="s">
        <v>373</v>
      </c>
      <c r="C754" s="1">
        <f t="shared" si="119"/>
        <v>7851642.7000000002</v>
      </c>
      <c r="D754" s="25">
        <v>1694288.7</v>
      </c>
      <c r="E754" s="44">
        <v>0</v>
      </c>
      <c r="F754" s="25">
        <v>0</v>
      </c>
      <c r="G754" s="25">
        <v>558.4</v>
      </c>
      <c r="H754" s="25">
        <v>2959520</v>
      </c>
      <c r="I754" s="25">
        <v>0</v>
      </c>
      <c r="J754" s="25">
        <v>0</v>
      </c>
      <c r="K754" s="25">
        <v>1150.8</v>
      </c>
      <c r="L754" s="25">
        <v>2997834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200000</v>
      </c>
    </row>
    <row r="755" spans="1:19" ht="21.95" customHeight="1">
      <c r="A755" s="23" t="s">
        <v>1179</v>
      </c>
      <c r="B755" s="28" t="s">
        <v>374</v>
      </c>
      <c r="C755" s="1">
        <f t="shared" si="119"/>
        <v>7793076.7000000002</v>
      </c>
      <c r="D755" s="25">
        <v>1644535.2</v>
      </c>
      <c r="E755" s="44">
        <v>0</v>
      </c>
      <c r="F755" s="25">
        <v>0</v>
      </c>
      <c r="G755" s="25">
        <v>556</v>
      </c>
      <c r="H755" s="25">
        <v>2946800</v>
      </c>
      <c r="I755" s="25">
        <v>0</v>
      </c>
      <c r="J755" s="25">
        <v>0</v>
      </c>
      <c r="K755" s="25">
        <v>1152.3</v>
      </c>
      <c r="L755" s="25">
        <v>3001741.5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200000</v>
      </c>
    </row>
    <row r="756" spans="1:19" ht="21.95" customHeight="1">
      <c r="A756" s="23" t="s">
        <v>1180</v>
      </c>
      <c r="B756" s="28" t="s">
        <v>375</v>
      </c>
      <c r="C756" s="1">
        <f t="shared" si="119"/>
        <v>7690702</v>
      </c>
      <c r="D756" s="25">
        <v>1527796.5</v>
      </c>
      <c r="E756" s="44">
        <v>0</v>
      </c>
      <c r="F756" s="25">
        <v>0</v>
      </c>
      <c r="G756" s="25">
        <v>559.29999999999995</v>
      </c>
      <c r="H756" s="25">
        <v>2964290</v>
      </c>
      <c r="I756" s="25">
        <v>0</v>
      </c>
      <c r="J756" s="25">
        <v>0</v>
      </c>
      <c r="K756" s="25">
        <v>1151.0999999999999</v>
      </c>
      <c r="L756" s="25">
        <v>2998615.5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200000</v>
      </c>
    </row>
    <row r="757" spans="1:19" ht="21.95" customHeight="1">
      <c r="A757" s="23" t="s">
        <v>1181</v>
      </c>
      <c r="B757" s="28" t="s">
        <v>376</v>
      </c>
      <c r="C757" s="1">
        <f t="shared" si="119"/>
        <v>7095635.5999999996</v>
      </c>
      <c r="D757" s="25">
        <v>1745741.1</v>
      </c>
      <c r="E757" s="44">
        <v>0</v>
      </c>
      <c r="F757" s="25">
        <v>0</v>
      </c>
      <c r="G757" s="25">
        <v>406</v>
      </c>
      <c r="H757" s="25">
        <v>2151800</v>
      </c>
      <c r="I757" s="25">
        <v>0</v>
      </c>
      <c r="J757" s="25">
        <v>0</v>
      </c>
      <c r="K757" s="25">
        <v>1150.9000000000001</v>
      </c>
      <c r="L757" s="25">
        <v>2998094.5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200000</v>
      </c>
    </row>
    <row r="758" spans="1:19" ht="21.95" customHeight="1">
      <c r="A758" s="23" t="s">
        <v>1182</v>
      </c>
      <c r="B758" s="28" t="s">
        <v>377</v>
      </c>
      <c r="C758" s="1">
        <f t="shared" si="119"/>
        <v>18230631</v>
      </c>
      <c r="D758" s="25">
        <v>0</v>
      </c>
      <c r="E758" s="44">
        <v>0</v>
      </c>
      <c r="F758" s="25">
        <v>0</v>
      </c>
      <c r="G758" s="25">
        <v>1706.2</v>
      </c>
      <c r="H758" s="25">
        <v>9042860</v>
      </c>
      <c r="I758" s="25">
        <v>0</v>
      </c>
      <c r="J758" s="25">
        <v>0</v>
      </c>
      <c r="K758" s="25">
        <v>3450.2</v>
      </c>
      <c r="L758" s="25">
        <v>8987771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200000</v>
      </c>
    </row>
    <row r="759" spans="1:19" ht="21.95" customHeight="1">
      <c r="A759" s="23" t="s">
        <v>1183</v>
      </c>
      <c r="B759" s="28" t="s">
        <v>378</v>
      </c>
      <c r="C759" s="1">
        <f t="shared" si="119"/>
        <v>7103250</v>
      </c>
      <c r="D759" s="25">
        <v>0</v>
      </c>
      <c r="E759" s="44">
        <v>0</v>
      </c>
      <c r="F759" s="25">
        <v>0</v>
      </c>
      <c r="G759" s="25">
        <v>0</v>
      </c>
      <c r="H759" s="25">
        <v>0</v>
      </c>
      <c r="I759" s="25">
        <v>0</v>
      </c>
      <c r="J759" s="25">
        <v>0</v>
      </c>
      <c r="K759" s="25">
        <v>2650</v>
      </c>
      <c r="L759" s="25">
        <v>6903250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200000</v>
      </c>
    </row>
    <row r="760" spans="1:19" ht="21.95" customHeight="1">
      <c r="A760" s="23" t="s">
        <v>1184</v>
      </c>
      <c r="B760" s="28" t="s">
        <v>379</v>
      </c>
      <c r="C760" s="1">
        <f t="shared" si="119"/>
        <v>4570610.2</v>
      </c>
      <c r="D760" s="25">
        <v>1113022.2</v>
      </c>
      <c r="E760" s="44">
        <v>0</v>
      </c>
      <c r="F760" s="25">
        <v>0</v>
      </c>
      <c r="G760" s="25">
        <v>362.2</v>
      </c>
      <c r="H760" s="25">
        <v>1919660</v>
      </c>
      <c r="I760" s="25">
        <v>0</v>
      </c>
      <c r="J760" s="25">
        <v>0</v>
      </c>
      <c r="K760" s="25">
        <v>513.6</v>
      </c>
      <c r="L760" s="25">
        <v>1337928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200000</v>
      </c>
    </row>
    <row r="761" spans="1:19" ht="21.95" customHeight="1">
      <c r="A761" s="23" t="s">
        <v>1185</v>
      </c>
      <c r="B761" s="28" t="s">
        <v>380</v>
      </c>
      <c r="C761" s="1">
        <f t="shared" si="119"/>
        <v>8481430.3000000007</v>
      </c>
      <c r="D761" s="25">
        <v>2505634.7999999998</v>
      </c>
      <c r="E761" s="44">
        <v>0</v>
      </c>
      <c r="F761" s="25">
        <v>0</v>
      </c>
      <c r="G761" s="25">
        <v>668.5</v>
      </c>
      <c r="H761" s="25">
        <v>3543050</v>
      </c>
      <c r="I761" s="25">
        <v>0</v>
      </c>
      <c r="J761" s="25">
        <v>0</v>
      </c>
      <c r="K761" s="25">
        <v>857.1</v>
      </c>
      <c r="L761" s="25">
        <v>2232745.5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200000</v>
      </c>
    </row>
    <row r="762" spans="1:19" ht="21.95" customHeight="1">
      <c r="A762" s="23" t="s">
        <v>1186</v>
      </c>
      <c r="B762" s="28" t="s">
        <v>381</v>
      </c>
      <c r="C762" s="1">
        <f t="shared" si="119"/>
        <v>11721460.800000001</v>
      </c>
      <c r="D762" s="25">
        <v>4600135.8</v>
      </c>
      <c r="E762" s="44">
        <v>0</v>
      </c>
      <c r="F762" s="25">
        <v>0</v>
      </c>
      <c r="G762" s="25">
        <v>739.2</v>
      </c>
      <c r="H762" s="25">
        <v>3917760</v>
      </c>
      <c r="I762" s="25">
        <v>0</v>
      </c>
      <c r="J762" s="25">
        <v>0</v>
      </c>
      <c r="K762" s="25">
        <v>1153</v>
      </c>
      <c r="L762" s="25">
        <v>3003565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200000</v>
      </c>
    </row>
    <row r="763" spans="1:19" ht="21.95" customHeight="1">
      <c r="A763" s="23" t="s">
        <v>1187</v>
      </c>
      <c r="B763" s="28" t="s">
        <v>382</v>
      </c>
      <c r="C763" s="1">
        <f t="shared" si="119"/>
        <v>4604949.2</v>
      </c>
      <c r="D763" s="25">
        <v>1040212.2</v>
      </c>
      <c r="E763" s="44">
        <v>0</v>
      </c>
      <c r="F763" s="25">
        <v>0</v>
      </c>
      <c r="G763" s="25">
        <v>377.6</v>
      </c>
      <c r="H763" s="25">
        <v>2001280</v>
      </c>
      <c r="I763" s="25">
        <v>0</v>
      </c>
      <c r="J763" s="25">
        <v>0</v>
      </c>
      <c r="K763" s="25">
        <v>523.4</v>
      </c>
      <c r="L763" s="25">
        <v>1363457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200000</v>
      </c>
    </row>
    <row r="764" spans="1:19" ht="21.95" customHeight="1">
      <c r="A764" s="23" t="s">
        <v>1188</v>
      </c>
      <c r="B764" s="28" t="s">
        <v>383</v>
      </c>
      <c r="C764" s="1">
        <f t="shared" si="119"/>
        <v>12583129.4</v>
      </c>
      <c r="D764" s="25">
        <v>4530480.9000000004</v>
      </c>
      <c r="E764" s="44">
        <v>0</v>
      </c>
      <c r="F764" s="25">
        <v>0</v>
      </c>
      <c r="G764" s="25">
        <v>791.7</v>
      </c>
      <c r="H764" s="25">
        <v>4196010</v>
      </c>
      <c r="I764" s="25">
        <v>0</v>
      </c>
      <c r="J764" s="25">
        <v>0</v>
      </c>
      <c r="K764" s="25">
        <v>1403.7</v>
      </c>
      <c r="L764" s="25">
        <v>3656638.5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200000</v>
      </c>
    </row>
    <row r="765" spans="1:19" ht="45" customHeight="1">
      <c r="A765" s="57" t="s">
        <v>401</v>
      </c>
      <c r="B765" s="57"/>
      <c r="C765" s="50">
        <f>SUM(C766)</f>
        <v>3069332.5</v>
      </c>
      <c r="D765" s="50">
        <f t="shared" ref="D765:R765" si="120">SUM(D766)</f>
        <v>624952.5</v>
      </c>
      <c r="E765" s="51">
        <f t="shared" si="120"/>
        <v>0</v>
      </c>
      <c r="F765" s="50">
        <f t="shared" si="120"/>
        <v>0</v>
      </c>
      <c r="G765" s="50">
        <f t="shared" si="120"/>
        <v>255</v>
      </c>
      <c r="H765" s="50">
        <f t="shared" si="120"/>
        <v>1351500</v>
      </c>
      <c r="I765" s="50">
        <f t="shared" si="120"/>
        <v>0</v>
      </c>
      <c r="J765" s="50">
        <f t="shared" si="120"/>
        <v>0</v>
      </c>
      <c r="K765" s="50">
        <f t="shared" si="120"/>
        <v>296.5</v>
      </c>
      <c r="L765" s="50">
        <f t="shared" si="120"/>
        <v>771080</v>
      </c>
      <c r="M765" s="50">
        <f t="shared" si="120"/>
        <v>58</v>
      </c>
      <c r="N765" s="50">
        <f t="shared" si="120"/>
        <v>121800</v>
      </c>
      <c r="O765" s="50">
        <f t="shared" si="120"/>
        <v>0</v>
      </c>
      <c r="P765" s="50">
        <f t="shared" si="120"/>
        <v>0</v>
      </c>
      <c r="Q765" s="50">
        <f t="shared" si="120"/>
        <v>0</v>
      </c>
      <c r="R765" s="50">
        <f t="shared" si="120"/>
        <v>200000</v>
      </c>
      <c r="S765" s="16">
        <f>C765</f>
        <v>3069332.5</v>
      </c>
    </row>
    <row r="766" spans="1:19" ht="21.95" customHeight="1">
      <c r="A766" s="23" t="s">
        <v>1189</v>
      </c>
      <c r="B766" s="28" t="s">
        <v>398</v>
      </c>
      <c r="C766" s="1">
        <f>SUM(D766,F766,H766,J766,L766,N766,O766,P766,Q766,R766)</f>
        <v>3069332.5</v>
      </c>
      <c r="D766" s="25">
        <v>624952.5</v>
      </c>
      <c r="E766" s="44">
        <v>0</v>
      </c>
      <c r="F766" s="25">
        <v>0</v>
      </c>
      <c r="G766" s="25">
        <v>255</v>
      </c>
      <c r="H766" s="25">
        <v>1351500</v>
      </c>
      <c r="I766" s="25">
        <v>0</v>
      </c>
      <c r="J766" s="25">
        <v>0</v>
      </c>
      <c r="K766" s="25">
        <v>296.5</v>
      </c>
      <c r="L766" s="25">
        <v>771080</v>
      </c>
      <c r="M766" s="25">
        <v>58</v>
      </c>
      <c r="N766" s="25">
        <v>121800</v>
      </c>
      <c r="O766" s="25">
        <v>0</v>
      </c>
      <c r="P766" s="25">
        <v>0</v>
      </c>
      <c r="Q766" s="25">
        <v>0</v>
      </c>
      <c r="R766" s="25">
        <v>200000</v>
      </c>
    </row>
    <row r="767" spans="1:19" s="49" customFormat="1" ht="24.95" customHeight="1">
      <c r="A767" s="59" t="s">
        <v>229</v>
      </c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</row>
    <row r="768" spans="1:19" ht="24.95" customHeight="1">
      <c r="A768" s="58" t="s">
        <v>230</v>
      </c>
      <c r="B768" s="58"/>
      <c r="C768" s="1">
        <f>C769+C772+C793+C796+C800+C802+C805+C808+C812+C814+C817+C823+C825+C828+C830+C832+C834+C836+C838+C843+C845+C861+C865+C870+C872+C881+C884+C887+C1059+C1061+C1063+C1066+C1070+C1074+C1077+C1079+C1081+C1083+C1086+C1099</f>
        <v>1280295629.1700001</v>
      </c>
      <c r="D768" s="1">
        <f t="shared" ref="D768:R768" si="121">D769+D772+D793+D796+D800+D802+D805+D808+D812+D814+D817+D823+D825+D828+D830+D832+D834+D836+D838+D843+D845+D861+D865+D870+D872+D881+D884+D887+D1059+D1061+D1063+D1066+D1070+D1074+D1077+D1079+D1081+D1083+D1086+D1099</f>
        <v>258638046.81999999</v>
      </c>
      <c r="E768" s="20">
        <f t="shared" si="121"/>
        <v>5</v>
      </c>
      <c r="F768" s="1">
        <f t="shared" si="121"/>
        <v>11050000</v>
      </c>
      <c r="G768" s="1">
        <f t="shared" si="121"/>
        <v>145110.01000000004</v>
      </c>
      <c r="H768" s="1">
        <f t="shared" si="121"/>
        <v>731805438</v>
      </c>
      <c r="I768" s="1">
        <f t="shared" si="121"/>
        <v>1768.9</v>
      </c>
      <c r="J768" s="1">
        <f t="shared" si="121"/>
        <v>2525760</v>
      </c>
      <c r="K768" s="1">
        <f t="shared" si="121"/>
        <v>81016.240000000005</v>
      </c>
      <c r="L768" s="1">
        <f t="shared" si="121"/>
        <v>215339510.34999999</v>
      </c>
      <c r="M768" s="1">
        <f t="shared" si="121"/>
        <v>1460.7399999999998</v>
      </c>
      <c r="N768" s="1">
        <f t="shared" si="121"/>
        <v>2736874</v>
      </c>
      <c r="O768" s="1">
        <f t="shared" si="121"/>
        <v>0</v>
      </c>
      <c r="P768" s="1">
        <f t="shared" si="121"/>
        <v>0</v>
      </c>
      <c r="Q768" s="1">
        <f t="shared" si="121"/>
        <v>0</v>
      </c>
      <c r="R768" s="1">
        <f t="shared" si="121"/>
        <v>58200000</v>
      </c>
    </row>
    <row r="769" spans="1:18" ht="45" customHeight="1">
      <c r="A769" s="57" t="s">
        <v>1356</v>
      </c>
      <c r="B769" s="57"/>
      <c r="C769" s="50">
        <f>SUM(C770:C771)</f>
        <v>9881700</v>
      </c>
      <c r="D769" s="50">
        <f t="shared" ref="D769:R769" si="122">SUM(D770:D771)</f>
        <v>0</v>
      </c>
      <c r="E769" s="51">
        <f t="shared" si="122"/>
        <v>0</v>
      </c>
      <c r="F769" s="50">
        <f t="shared" si="122"/>
        <v>0</v>
      </c>
      <c r="G769" s="50">
        <f t="shared" si="122"/>
        <v>1789</v>
      </c>
      <c r="H769" s="50">
        <f t="shared" si="122"/>
        <v>9481700</v>
      </c>
      <c r="I769" s="50">
        <f t="shared" si="122"/>
        <v>0</v>
      </c>
      <c r="J769" s="50">
        <f t="shared" si="122"/>
        <v>0</v>
      </c>
      <c r="K769" s="50">
        <f t="shared" si="122"/>
        <v>0</v>
      </c>
      <c r="L769" s="50">
        <f t="shared" si="122"/>
        <v>0</v>
      </c>
      <c r="M769" s="50">
        <f t="shared" si="122"/>
        <v>0</v>
      </c>
      <c r="N769" s="50">
        <f t="shared" si="122"/>
        <v>0</v>
      </c>
      <c r="O769" s="50">
        <f t="shared" si="122"/>
        <v>0</v>
      </c>
      <c r="P769" s="50">
        <f t="shared" si="122"/>
        <v>0</v>
      </c>
      <c r="Q769" s="50">
        <f t="shared" si="122"/>
        <v>0</v>
      </c>
      <c r="R769" s="50">
        <f t="shared" si="122"/>
        <v>400000</v>
      </c>
    </row>
    <row r="770" spans="1:18" ht="21.95" customHeight="1">
      <c r="A770" s="23" t="s">
        <v>1190</v>
      </c>
      <c r="B770" s="24" t="s">
        <v>27</v>
      </c>
      <c r="C770" s="1">
        <f>SUM(D770,F770,H770,J770,L770,N770,O770,P770,Q770,R770)</f>
        <v>5208500</v>
      </c>
      <c r="D770" s="25">
        <v>0</v>
      </c>
      <c r="E770" s="44">
        <v>0</v>
      </c>
      <c r="F770" s="25">
        <v>0</v>
      </c>
      <c r="G770" s="25">
        <v>945</v>
      </c>
      <c r="H770" s="25">
        <v>5008500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200000</v>
      </c>
    </row>
    <row r="771" spans="1:18" ht="21.95" customHeight="1">
      <c r="A771" s="23" t="s">
        <v>1191</v>
      </c>
      <c r="B771" s="24" t="s">
        <v>32</v>
      </c>
      <c r="C771" s="1">
        <f>SUM(D771,F771,H771,J771,L771,N771,O771,P771,Q771,R771)</f>
        <v>4673200</v>
      </c>
      <c r="D771" s="25">
        <v>0</v>
      </c>
      <c r="E771" s="44">
        <v>0</v>
      </c>
      <c r="F771" s="25">
        <v>0</v>
      </c>
      <c r="G771" s="25">
        <v>844</v>
      </c>
      <c r="H771" s="25">
        <v>4473200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200000</v>
      </c>
    </row>
    <row r="772" spans="1:18" ht="45" customHeight="1">
      <c r="A772" s="57" t="s">
        <v>0</v>
      </c>
      <c r="B772" s="57"/>
      <c r="C772" s="50">
        <f>SUM(C773:C792)</f>
        <v>125379803.23999999</v>
      </c>
      <c r="D772" s="50">
        <f t="shared" ref="D772:R772" si="123">SUM(D773:D792)</f>
        <v>24782145.539999999</v>
      </c>
      <c r="E772" s="51">
        <f t="shared" si="123"/>
        <v>0</v>
      </c>
      <c r="F772" s="50">
        <f t="shared" si="123"/>
        <v>0</v>
      </c>
      <c r="G772" s="50">
        <f t="shared" si="123"/>
        <v>17251.78</v>
      </c>
      <c r="H772" s="50">
        <f t="shared" si="123"/>
        <v>79467334</v>
      </c>
      <c r="I772" s="50">
        <f t="shared" si="123"/>
        <v>0</v>
      </c>
      <c r="J772" s="50">
        <f t="shared" si="123"/>
        <v>0</v>
      </c>
      <c r="K772" s="50">
        <f t="shared" si="123"/>
        <v>6575.94</v>
      </c>
      <c r="L772" s="50">
        <f t="shared" si="123"/>
        <v>17130323.699999999</v>
      </c>
      <c r="M772" s="50">
        <f t="shared" si="123"/>
        <v>0</v>
      </c>
      <c r="N772" s="50">
        <f t="shared" si="123"/>
        <v>0</v>
      </c>
      <c r="O772" s="50">
        <f t="shared" si="123"/>
        <v>0</v>
      </c>
      <c r="P772" s="50">
        <f t="shared" si="123"/>
        <v>0</v>
      </c>
      <c r="Q772" s="50">
        <f t="shared" si="123"/>
        <v>0</v>
      </c>
      <c r="R772" s="50">
        <f t="shared" si="123"/>
        <v>4000000</v>
      </c>
    </row>
    <row r="773" spans="1:18" ht="20.100000000000001" customHeight="1">
      <c r="A773" s="71" t="s">
        <v>1192</v>
      </c>
      <c r="B773" s="28" t="s">
        <v>1552</v>
      </c>
      <c r="C773" s="1">
        <f t="shared" ref="C773:C779" si="124">SUM(D773,F773,H773,J773,L773,N773,O773,P773,Q773,R773)</f>
        <v>11264900</v>
      </c>
      <c r="D773" s="3">
        <v>0</v>
      </c>
      <c r="E773" s="8">
        <v>0</v>
      </c>
      <c r="F773" s="3">
        <v>0</v>
      </c>
      <c r="G773" s="3">
        <v>3353</v>
      </c>
      <c r="H773" s="3">
        <f>G773*3300</f>
        <v>11064900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200000</v>
      </c>
    </row>
    <row r="774" spans="1:18" ht="20.100000000000001" customHeight="1">
      <c r="A774" s="71" t="s">
        <v>1829</v>
      </c>
      <c r="B774" s="26" t="s">
        <v>50</v>
      </c>
      <c r="C774" s="1">
        <f t="shared" si="124"/>
        <v>1632060</v>
      </c>
      <c r="D774" s="25">
        <v>0</v>
      </c>
      <c r="E774" s="44">
        <v>0</v>
      </c>
      <c r="F774" s="25">
        <v>0</v>
      </c>
      <c r="G774" s="25">
        <v>270.2</v>
      </c>
      <c r="H774" s="27">
        <v>1432060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3">
        <v>0</v>
      </c>
      <c r="R774" s="25">
        <v>200000</v>
      </c>
    </row>
    <row r="775" spans="1:18" ht="20.100000000000001" customHeight="1">
      <c r="A775" s="71" t="s">
        <v>1193</v>
      </c>
      <c r="B775" s="28" t="s">
        <v>56</v>
      </c>
      <c r="C775" s="1">
        <f t="shared" si="124"/>
        <v>2655212.5</v>
      </c>
      <c r="D775" s="25">
        <v>0</v>
      </c>
      <c r="E775" s="44">
        <v>0</v>
      </c>
      <c r="F775" s="25">
        <v>0</v>
      </c>
      <c r="G775" s="25">
        <v>0</v>
      </c>
      <c r="H775" s="27">
        <v>0</v>
      </c>
      <c r="I775" s="25">
        <v>0</v>
      </c>
      <c r="J775" s="25">
        <v>0</v>
      </c>
      <c r="K775" s="25">
        <v>942.5</v>
      </c>
      <c r="L775" s="25">
        <v>2455212.5</v>
      </c>
      <c r="M775" s="25">
        <v>0</v>
      </c>
      <c r="N775" s="25">
        <v>0</v>
      </c>
      <c r="O775" s="25">
        <v>0</v>
      </c>
      <c r="P775" s="25">
        <v>0</v>
      </c>
      <c r="Q775" s="3">
        <v>0</v>
      </c>
      <c r="R775" s="25">
        <v>200000</v>
      </c>
    </row>
    <row r="776" spans="1:18" ht="20.100000000000001" customHeight="1">
      <c r="A776" s="71" t="s">
        <v>1194</v>
      </c>
      <c r="B776" s="28" t="s">
        <v>59</v>
      </c>
      <c r="C776" s="1">
        <f t="shared" si="124"/>
        <v>9715265.1999999993</v>
      </c>
      <c r="D776" s="25">
        <v>0</v>
      </c>
      <c r="E776" s="44">
        <v>0</v>
      </c>
      <c r="F776" s="25">
        <v>0</v>
      </c>
      <c r="G776" s="25">
        <v>946.28</v>
      </c>
      <c r="H776" s="27">
        <v>5015284</v>
      </c>
      <c r="I776" s="25">
        <v>0</v>
      </c>
      <c r="J776" s="25">
        <v>0</v>
      </c>
      <c r="K776" s="25">
        <v>1727.44</v>
      </c>
      <c r="L776" s="25">
        <v>4499981.2</v>
      </c>
      <c r="M776" s="25">
        <v>0</v>
      </c>
      <c r="N776" s="25">
        <v>0</v>
      </c>
      <c r="O776" s="25">
        <v>0</v>
      </c>
      <c r="P776" s="25">
        <v>0</v>
      </c>
      <c r="Q776" s="3">
        <v>0</v>
      </c>
      <c r="R776" s="25">
        <v>200000</v>
      </c>
    </row>
    <row r="777" spans="1:18" ht="20.100000000000001" customHeight="1">
      <c r="A777" s="71" t="s">
        <v>1195</v>
      </c>
      <c r="B777" s="28" t="s">
        <v>1553</v>
      </c>
      <c r="C777" s="1">
        <f t="shared" si="124"/>
        <v>9813347</v>
      </c>
      <c r="D777" s="25">
        <f>2427*3961</f>
        <v>9613347</v>
      </c>
      <c r="E777" s="44">
        <v>0</v>
      </c>
      <c r="F777" s="25">
        <v>0</v>
      </c>
      <c r="G777" s="25">
        <v>0</v>
      </c>
      <c r="H777" s="27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3">
        <v>0</v>
      </c>
      <c r="R777" s="25">
        <v>200000</v>
      </c>
    </row>
    <row r="778" spans="1:18" ht="20.100000000000001" customHeight="1">
      <c r="A778" s="71" t="s">
        <v>1196</v>
      </c>
      <c r="B778" s="28" t="s">
        <v>1556</v>
      </c>
      <c r="C778" s="1">
        <f t="shared" si="124"/>
        <v>20890439</v>
      </c>
      <c r="D778" s="25">
        <v>0</v>
      </c>
      <c r="E778" s="44">
        <v>0</v>
      </c>
      <c r="F778" s="25">
        <v>0</v>
      </c>
      <c r="G778" s="25">
        <v>3137.2</v>
      </c>
      <c r="H778" s="27">
        <f>G778*5300</f>
        <v>16627159.999999998</v>
      </c>
      <c r="I778" s="25">
        <v>0</v>
      </c>
      <c r="J778" s="25">
        <v>0</v>
      </c>
      <c r="K778" s="25">
        <v>1559.8</v>
      </c>
      <c r="L778" s="25">
        <f>K778*2605</f>
        <v>4063279</v>
      </c>
      <c r="M778" s="25">
        <v>0</v>
      </c>
      <c r="N778" s="25">
        <v>0</v>
      </c>
      <c r="O778" s="25">
        <v>0</v>
      </c>
      <c r="P778" s="25">
        <v>0</v>
      </c>
      <c r="Q778" s="3">
        <v>0</v>
      </c>
      <c r="R778" s="25">
        <v>200000</v>
      </c>
    </row>
    <row r="779" spans="1:18" ht="20.100000000000001" customHeight="1">
      <c r="A779" s="71" t="s">
        <v>1197</v>
      </c>
      <c r="B779" s="28" t="s">
        <v>16</v>
      </c>
      <c r="C779" s="1">
        <f t="shared" si="124"/>
        <v>2483282.5</v>
      </c>
      <c r="D779" s="25">
        <v>0</v>
      </c>
      <c r="E779" s="44">
        <v>0</v>
      </c>
      <c r="F779" s="25">
        <v>0</v>
      </c>
      <c r="G779" s="25">
        <v>0</v>
      </c>
      <c r="H779" s="27">
        <v>0</v>
      </c>
      <c r="I779" s="25">
        <v>0</v>
      </c>
      <c r="J779" s="25">
        <v>0</v>
      </c>
      <c r="K779" s="25">
        <v>876.5</v>
      </c>
      <c r="L779" s="25">
        <v>2283282.5</v>
      </c>
      <c r="M779" s="25">
        <v>0</v>
      </c>
      <c r="N779" s="25">
        <v>0</v>
      </c>
      <c r="O779" s="25">
        <v>0</v>
      </c>
      <c r="P779" s="25">
        <v>0</v>
      </c>
      <c r="Q779" s="3">
        <v>0</v>
      </c>
      <c r="R779" s="25">
        <v>200000</v>
      </c>
    </row>
    <row r="780" spans="1:18" ht="20.100000000000001" customHeight="1">
      <c r="A780" s="71" t="s">
        <v>1198</v>
      </c>
      <c r="B780" s="26" t="s">
        <v>69</v>
      </c>
      <c r="C780" s="1">
        <f t="shared" ref="C780:C792" si="125">SUM(D780,F780,H780,J780,L780,N780,O780,P780,Q780,R780)</f>
        <v>3154820</v>
      </c>
      <c r="D780" s="25">
        <v>0</v>
      </c>
      <c r="E780" s="44">
        <v>0</v>
      </c>
      <c r="F780" s="25">
        <v>0</v>
      </c>
      <c r="G780" s="25">
        <v>895.4</v>
      </c>
      <c r="H780" s="27">
        <v>2954820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3">
        <v>0</v>
      </c>
      <c r="R780" s="25">
        <v>200000</v>
      </c>
    </row>
    <row r="781" spans="1:18" ht="20.100000000000001" customHeight="1">
      <c r="A781" s="71" t="s">
        <v>1199</v>
      </c>
      <c r="B781" s="38" t="s">
        <v>72</v>
      </c>
      <c r="C781" s="1">
        <f t="shared" si="125"/>
        <v>5289590</v>
      </c>
      <c r="D781" s="25">
        <v>0</v>
      </c>
      <c r="E781" s="44">
        <v>0</v>
      </c>
      <c r="F781" s="25">
        <v>0</v>
      </c>
      <c r="G781" s="25">
        <v>960.3</v>
      </c>
      <c r="H781" s="27">
        <v>5089590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3">
        <v>0</v>
      </c>
      <c r="R781" s="25">
        <v>200000</v>
      </c>
    </row>
    <row r="782" spans="1:18" ht="20.100000000000001" customHeight="1">
      <c r="A782" s="71" t="s">
        <v>1200</v>
      </c>
      <c r="B782" s="31" t="s">
        <v>73</v>
      </c>
      <c r="C782" s="1">
        <f t="shared" si="125"/>
        <v>3569300</v>
      </c>
      <c r="D782" s="25">
        <v>0</v>
      </c>
      <c r="E782" s="44">
        <v>0</v>
      </c>
      <c r="F782" s="25">
        <v>0</v>
      </c>
      <c r="G782" s="25">
        <v>1021</v>
      </c>
      <c r="H782" s="27">
        <v>3369300</v>
      </c>
      <c r="I782" s="25">
        <v>0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3">
        <v>0</v>
      </c>
      <c r="R782" s="25">
        <v>200000</v>
      </c>
    </row>
    <row r="783" spans="1:18" ht="20.100000000000001" customHeight="1">
      <c r="A783" s="71" t="s">
        <v>1201</v>
      </c>
      <c r="B783" s="28" t="s">
        <v>43</v>
      </c>
      <c r="C783" s="1">
        <f t="shared" si="125"/>
        <v>26113047.359999999</v>
      </c>
      <c r="D783" s="25">
        <v>11179198.859999999</v>
      </c>
      <c r="E783" s="44">
        <v>0</v>
      </c>
      <c r="F783" s="25">
        <v>0</v>
      </c>
      <c r="G783" s="25">
        <v>2057.6</v>
      </c>
      <c r="H783" s="27">
        <v>10905280</v>
      </c>
      <c r="I783" s="25">
        <v>0</v>
      </c>
      <c r="J783" s="25">
        <v>0</v>
      </c>
      <c r="K783" s="25">
        <v>1469.7</v>
      </c>
      <c r="L783" s="25">
        <v>3828568.5</v>
      </c>
      <c r="M783" s="25">
        <v>0</v>
      </c>
      <c r="N783" s="25">
        <v>0</v>
      </c>
      <c r="O783" s="25">
        <v>0</v>
      </c>
      <c r="P783" s="25">
        <v>0</v>
      </c>
      <c r="Q783" s="3">
        <v>0</v>
      </c>
      <c r="R783" s="25">
        <v>200000</v>
      </c>
    </row>
    <row r="784" spans="1:18" ht="20.100000000000001" customHeight="1">
      <c r="A784" s="71" t="s">
        <v>1202</v>
      </c>
      <c r="B784" s="28" t="s">
        <v>76</v>
      </c>
      <c r="C784" s="1">
        <f t="shared" si="125"/>
        <v>3472220</v>
      </c>
      <c r="D784" s="25">
        <v>0</v>
      </c>
      <c r="E784" s="44">
        <v>0</v>
      </c>
      <c r="F784" s="25">
        <v>0</v>
      </c>
      <c r="G784" s="25">
        <v>617.4</v>
      </c>
      <c r="H784" s="27">
        <v>3272220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3">
        <v>0</v>
      </c>
      <c r="R784" s="25">
        <v>200000</v>
      </c>
    </row>
    <row r="785" spans="1:19" ht="20.100000000000001" customHeight="1">
      <c r="A785" s="71" t="s">
        <v>1203</v>
      </c>
      <c r="B785" s="28" t="s">
        <v>1554</v>
      </c>
      <c r="C785" s="1">
        <f t="shared" si="125"/>
        <v>4270400</v>
      </c>
      <c r="D785" s="25">
        <v>0</v>
      </c>
      <c r="E785" s="44">
        <v>0</v>
      </c>
      <c r="F785" s="25">
        <v>0</v>
      </c>
      <c r="G785" s="25">
        <v>768</v>
      </c>
      <c r="H785" s="27">
        <f>G785*5300</f>
        <v>4070400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3">
        <v>0</v>
      </c>
      <c r="R785" s="25">
        <v>200000</v>
      </c>
    </row>
    <row r="786" spans="1:19" ht="20.100000000000001" customHeight="1">
      <c r="A786" s="71" t="s">
        <v>1204</v>
      </c>
      <c r="B786" s="28" t="s">
        <v>77</v>
      </c>
      <c r="C786" s="1">
        <f t="shared" si="125"/>
        <v>2556695</v>
      </c>
      <c r="D786" s="25">
        <v>0</v>
      </c>
      <c r="E786" s="44">
        <v>0</v>
      </c>
      <c r="F786" s="25">
        <v>0</v>
      </c>
      <c r="G786" s="25">
        <v>714.15</v>
      </c>
      <c r="H786" s="27">
        <v>2356695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3">
        <v>0</v>
      </c>
      <c r="R786" s="25">
        <v>200000</v>
      </c>
    </row>
    <row r="787" spans="1:19" ht="20.100000000000001" customHeight="1">
      <c r="A787" s="71" t="s">
        <v>1205</v>
      </c>
      <c r="B787" s="28" t="s">
        <v>78</v>
      </c>
      <c r="C787" s="1">
        <f t="shared" si="125"/>
        <v>2850211.19</v>
      </c>
      <c r="D787" s="25">
        <v>2650211.19</v>
      </c>
      <c r="E787" s="44">
        <v>0</v>
      </c>
      <c r="F787" s="25">
        <v>0</v>
      </c>
      <c r="G787" s="25">
        <v>0</v>
      </c>
      <c r="H787" s="27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3">
        <v>0</v>
      </c>
      <c r="R787" s="25">
        <v>200000</v>
      </c>
    </row>
    <row r="788" spans="1:19" ht="20.100000000000001" customHeight="1">
      <c r="A788" s="71" t="s">
        <v>1206</v>
      </c>
      <c r="B788" s="28" t="s">
        <v>79</v>
      </c>
      <c r="C788" s="1">
        <f t="shared" si="125"/>
        <v>4158648.49</v>
      </c>
      <c r="D788" s="25">
        <v>1339388.49</v>
      </c>
      <c r="E788" s="44">
        <v>0</v>
      </c>
      <c r="F788" s="25">
        <v>0</v>
      </c>
      <c r="G788" s="25">
        <v>494.2</v>
      </c>
      <c r="H788" s="27">
        <v>2619260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3">
        <v>0</v>
      </c>
      <c r="R788" s="25">
        <v>200000</v>
      </c>
    </row>
    <row r="789" spans="1:19" ht="20.100000000000001" customHeight="1">
      <c r="A789" s="71" t="s">
        <v>1207</v>
      </c>
      <c r="B789" s="28" t="s">
        <v>80</v>
      </c>
      <c r="C789" s="1">
        <f t="shared" si="125"/>
        <v>1600790</v>
      </c>
      <c r="D789" s="25">
        <v>0</v>
      </c>
      <c r="E789" s="44">
        <v>0</v>
      </c>
      <c r="F789" s="25">
        <v>0</v>
      </c>
      <c r="G789" s="25">
        <v>264.3</v>
      </c>
      <c r="H789" s="27">
        <v>1400790</v>
      </c>
      <c r="I789" s="25">
        <v>0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3">
        <v>0</v>
      </c>
      <c r="R789" s="25">
        <v>200000</v>
      </c>
    </row>
    <row r="790" spans="1:19" ht="20.100000000000001" customHeight="1">
      <c r="A790" s="71" t="s">
        <v>1208</v>
      </c>
      <c r="B790" s="28" t="s">
        <v>81</v>
      </c>
      <c r="C790" s="1">
        <f t="shared" si="125"/>
        <v>1654320</v>
      </c>
      <c r="D790" s="25">
        <v>0</v>
      </c>
      <c r="E790" s="44">
        <v>0</v>
      </c>
      <c r="F790" s="25">
        <v>0</v>
      </c>
      <c r="G790" s="25">
        <v>274.39999999999998</v>
      </c>
      <c r="H790" s="27">
        <v>1454320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3">
        <v>0</v>
      </c>
      <c r="R790" s="25">
        <v>200000</v>
      </c>
    </row>
    <row r="791" spans="1:19" ht="20.100000000000001" customHeight="1">
      <c r="A791" s="71" t="s">
        <v>1209</v>
      </c>
      <c r="B791" s="28" t="s">
        <v>82</v>
      </c>
      <c r="C791" s="1">
        <f t="shared" si="125"/>
        <v>1611019</v>
      </c>
      <c r="D791" s="25">
        <v>0</v>
      </c>
      <c r="E791" s="44">
        <v>0</v>
      </c>
      <c r="F791" s="25">
        <v>0</v>
      </c>
      <c r="G791" s="25">
        <v>266.23</v>
      </c>
      <c r="H791" s="27">
        <v>1411019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3">
        <v>0</v>
      </c>
      <c r="R791" s="25">
        <v>200000</v>
      </c>
    </row>
    <row r="792" spans="1:19" ht="20.100000000000001" customHeight="1">
      <c r="A792" s="71" t="s">
        <v>1210</v>
      </c>
      <c r="B792" s="28" t="s">
        <v>1370</v>
      </c>
      <c r="C792" s="1">
        <f t="shared" si="125"/>
        <v>6624236</v>
      </c>
      <c r="D792" s="25">
        <v>0</v>
      </c>
      <c r="E792" s="44">
        <v>0</v>
      </c>
      <c r="F792" s="25">
        <v>0</v>
      </c>
      <c r="G792" s="25">
        <v>1212.1199999999999</v>
      </c>
      <c r="H792" s="27">
        <v>6424236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3">
        <v>0</v>
      </c>
      <c r="R792" s="25">
        <v>200000</v>
      </c>
    </row>
    <row r="793" spans="1:19" ht="45" customHeight="1">
      <c r="A793" s="57" t="s">
        <v>36</v>
      </c>
      <c r="B793" s="57"/>
      <c r="C793" s="50">
        <f>SUM(C794:C795)</f>
        <v>8232216.9299999997</v>
      </c>
      <c r="D793" s="50">
        <f t="shared" ref="D793:R793" si="126">SUM(D794:D795)</f>
        <v>2032466.9300000002</v>
      </c>
      <c r="E793" s="51">
        <f t="shared" si="126"/>
        <v>0</v>
      </c>
      <c r="F793" s="50">
        <f t="shared" si="126"/>
        <v>0</v>
      </c>
      <c r="G793" s="50">
        <f t="shared" si="126"/>
        <v>746</v>
      </c>
      <c r="H793" s="50">
        <f t="shared" si="126"/>
        <v>3800800</v>
      </c>
      <c r="I793" s="50">
        <f t="shared" si="126"/>
        <v>0</v>
      </c>
      <c r="J793" s="50">
        <f t="shared" si="126"/>
        <v>0</v>
      </c>
      <c r="K793" s="50">
        <f t="shared" si="126"/>
        <v>506</v>
      </c>
      <c r="L793" s="50">
        <f t="shared" si="126"/>
        <v>1318130</v>
      </c>
      <c r="M793" s="50">
        <f t="shared" si="126"/>
        <v>324.2</v>
      </c>
      <c r="N793" s="50">
        <f t="shared" si="126"/>
        <v>680820</v>
      </c>
      <c r="O793" s="50">
        <f t="shared" si="126"/>
        <v>0</v>
      </c>
      <c r="P793" s="50">
        <f t="shared" si="126"/>
        <v>0</v>
      </c>
      <c r="Q793" s="50">
        <f t="shared" si="126"/>
        <v>0</v>
      </c>
      <c r="R793" s="50">
        <f t="shared" si="126"/>
        <v>400000</v>
      </c>
      <c r="S793" s="16">
        <f>C793</f>
        <v>8232216.9299999997</v>
      </c>
    </row>
    <row r="794" spans="1:19" ht="21.95" customHeight="1">
      <c r="A794" s="23" t="s">
        <v>1211</v>
      </c>
      <c r="B794" s="28" t="s">
        <v>37</v>
      </c>
      <c r="C794" s="1">
        <f>SUM(D794,F794,H794,J794,L794,N794,O794,P794,Q794,R794)</f>
        <v>2411098</v>
      </c>
      <c r="D794" s="25">
        <v>742298</v>
      </c>
      <c r="E794" s="44">
        <v>0</v>
      </c>
      <c r="F794" s="25">
        <v>0</v>
      </c>
      <c r="G794" s="25">
        <v>306</v>
      </c>
      <c r="H794" s="27">
        <v>1468800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200000</v>
      </c>
    </row>
    <row r="795" spans="1:19" ht="21.95" customHeight="1">
      <c r="A795" s="23" t="s">
        <v>1212</v>
      </c>
      <c r="B795" s="28" t="s">
        <v>1557</v>
      </c>
      <c r="C795" s="1">
        <f>SUM(D795,F795,H795,J795,L795,N795,O795,P795,Q795,R795)</f>
        <v>5821118.9299999997</v>
      </c>
      <c r="D795" s="25">
        <f>531.59*2427</f>
        <v>1290168.9300000002</v>
      </c>
      <c r="E795" s="44">
        <v>0</v>
      </c>
      <c r="F795" s="25">
        <v>0</v>
      </c>
      <c r="G795" s="25">
        <v>440</v>
      </c>
      <c r="H795" s="27">
        <f>G795*5300</f>
        <v>2332000</v>
      </c>
      <c r="I795" s="25">
        <v>0</v>
      </c>
      <c r="J795" s="25">
        <v>0</v>
      </c>
      <c r="K795" s="25">
        <v>506</v>
      </c>
      <c r="L795" s="25">
        <f>K795*2605</f>
        <v>1318130</v>
      </c>
      <c r="M795" s="25">
        <v>324.2</v>
      </c>
      <c r="N795" s="25">
        <f>M795*2100</f>
        <v>680820</v>
      </c>
      <c r="O795" s="25">
        <v>0</v>
      </c>
      <c r="P795" s="25">
        <v>0</v>
      </c>
      <c r="Q795" s="25">
        <v>0</v>
      </c>
      <c r="R795" s="25">
        <v>200000</v>
      </c>
    </row>
    <row r="796" spans="1:19" ht="45" customHeight="1">
      <c r="A796" s="57" t="s">
        <v>86</v>
      </c>
      <c r="B796" s="57"/>
      <c r="C796" s="50">
        <f>SUM(C797:C799)</f>
        <v>14025504.949999999</v>
      </c>
      <c r="D796" s="50">
        <f t="shared" ref="D796:R796" si="127">SUM(D797:D799)</f>
        <v>0</v>
      </c>
      <c r="E796" s="51">
        <f t="shared" si="127"/>
        <v>0</v>
      </c>
      <c r="F796" s="50">
        <f t="shared" si="127"/>
        <v>0</v>
      </c>
      <c r="G796" s="50">
        <f t="shared" si="127"/>
        <v>1091.1500000000001</v>
      </c>
      <c r="H796" s="50">
        <f t="shared" si="127"/>
        <v>5450520</v>
      </c>
      <c r="I796" s="50">
        <f t="shared" si="127"/>
        <v>0</v>
      </c>
      <c r="J796" s="50">
        <f t="shared" si="127"/>
        <v>0</v>
      </c>
      <c r="K796" s="50">
        <f t="shared" si="127"/>
        <v>3138.19</v>
      </c>
      <c r="L796" s="50">
        <f t="shared" si="127"/>
        <v>8174984.9500000002</v>
      </c>
      <c r="M796" s="50">
        <f t="shared" si="127"/>
        <v>0</v>
      </c>
      <c r="N796" s="50">
        <f t="shared" si="127"/>
        <v>0</v>
      </c>
      <c r="O796" s="50">
        <f t="shared" si="127"/>
        <v>0</v>
      </c>
      <c r="P796" s="50">
        <f t="shared" si="127"/>
        <v>0</v>
      </c>
      <c r="Q796" s="50">
        <f t="shared" si="127"/>
        <v>0</v>
      </c>
      <c r="R796" s="50">
        <f t="shared" si="127"/>
        <v>400000</v>
      </c>
    </row>
    <row r="797" spans="1:19" ht="21.95" customHeight="1">
      <c r="A797" s="21" t="s">
        <v>1213</v>
      </c>
      <c r="B797" s="28" t="s">
        <v>1366</v>
      </c>
      <c r="C797" s="1">
        <f>SUM(D797,F797,H797,J797,L797,N797,O797,P797,Q797,R797)</f>
        <v>8174984.9500000002</v>
      </c>
      <c r="D797" s="3">
        <v>0</v>
      </c>
      <c r="E797" s="8">
        <v>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3138.19</v>
      </c>
      <c r="L797" s="3">
        <v>8174984.9500000002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</row>
    <row r="798" spans="1:19" s="15" customFormat="1" ht="21.95" customHeight="1">
      <c r="A798" s="21" t="s">
        <v>1214</v>
      </c>
      <c r="B798" s="28" t="s">
        <v>83</v>
      </c>
      <c r="C798" s="1">
        <f>SUM(D798,F798,H798,J798,L798,N798,O798,P798,Q798,R798)</f>
        <v>3392720</v>
      </c>
      <c r="D798" s="3">
        <v>0</v>
      </c>
      <c r="E798" s="8">
        <v>0</v>
      </c>
      <c r="F798" s="3">
        <v>0</v>
      </c>
      <c r="G798" s="3">
        <v>665.15</v>
      </c>
      <c r="H798" s="3">
        <v>3192720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200000</v>
      </c>
      <c r="S798" s="22"/>
    </row>
    <row r="799" spans="1:19" s="15" customFormat="1" ht="21.95" customHeight="1">
      <c r="A799" s="21" t="s">
        <v>1215</v>
      </c>
      <c r="B799" s="28" t="s">
        <v>1547</v>
      </c>
      <c r="C799" s="1">
        <f>SUM(D799,F799,H799,J799,L799,N799,O799,P799,Q799,R799)</f>
        <v>2457800</v>
      </c>
      <c r="D799" s="3">
        <v>0</v>
      </c>
      <c r="E799" s="8">
        <v>0</v>
      </c>
      <c r="F799" s="3">
        <v>0</v>
      </c>
      <c r="G799" s="3">
        <v>426</v>
      </c>
      <c r="H799" s="3">
        <f>G799*5300</f>
        <v>2257800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200000</v>
      </c>
      <c r="S799" s="22"/>
    </row>
    <row r="800" spans="1:19" ht="45" customHeight="1">
      <c r="A800" s="57" t="s">
        <v>87</v>
      </c>
      <c r="B800" s="57"/>
      <c r="C800" s="50">
        <f>SUM(C801)</f>
        <v>894850.1</v>
      </c>
      <c r="D800" s="50">
        <f t="shared" ref="D800:R800" si="128">SUM(D801)</f>
        <v>694850.1</v>
      </c>
      <c r="E800" s="51">
        <f t="shared" si="128"/>
        <v>0</v>
      </c>
      <c r="F800" s="50">
        <f t="shared" si="128"/>
        <v>0</v>
      </c>
      <c r="G800" s="50">
        <f t="shared" si="128"/>
        <v>0</v>
      </c>
      <c r="H800" s="50">
        <f t="shared" si="128"/>
        <v>0</v>
      </c>
      <c r="I800" s="50">
        <f t="shared" si="128"/>
        <v>0</v>
      </c>
      <c r="J800" s="50">
        <f t="shared" si="128"/>
        <v>0</v>
      </c>
      <c r="K800" s="50">
        <f t="shared" si="128"/>
        <v>0</v>
      </c>
      <c r="L800" s="50">
        <f t="shared" si="128"/>
        <v>0</v>
      </c>
      <c r="M800" s="50">
        <f t="shared" si="128"/>
        <v>0</v>
      </c>
      <c r="N800" s="50">
        <f t="shared" si="128"/>
        <v>0</v>
      </c>
      <c r="O800" s="50">
        <f t="shared" si="128"/>
        <v>0</v>
      </c>
      <c r="P800" s="50">
        <f t="shared" si="128"/>
        <v>0</v>
      </c>
      <c r="Q800" s="50">
        <f t="shared" si="128"/>
        <v>0</v>
      </c>
      <c r="R800" s="50">
        <f t="shared" si="128"/>
        <v>200000</v>
      </c>
    </row>
    <row r="801" spans="1:255" ht="21.95" customHeight="1">
      <c r="A801" s="21" t="s">
        <v>1216</v>
      </c>
      <c r="B801" s="28" t="s">
        <v>18</v>
      </c>
      <c r="C801" s="1">
        <f>SUM(D801,F801,H801,J801,L801,N801,O801,P801,Q801,R801)</f>
        <v>894850.1</v>
      </c>
      <c r="D801" s="25">
        <v>694850.1</v>
      </c>
      <c r="E801" s="44">
        <v>0</v>
      </c>
      <c r="F801" s="25">
        <v>0</v>
      </c>
      <c r="G801" s="3">
        <v>0</v>
      </c>
      <c r="H801" s="3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200000</v>
      </c>
    </row>
    <row r="802" spans="1:255" ht="45" customHeight="1">
      <c r="A802" s="57" t="s">
        <v>3</v>
      </c>
      <c r="B802" s="57"/>
      <c r="C802" s="50">
        <f>SUM(C803:C804)</f>
        <v>4108072.3</v>
      </c>
      <c r="D802" s="50">
        <f t="shared" ref="D802:R802" si="129">SUM(D803:D804)</f>
        <v>3708072.3</v>
      </c>
      <c r="E802" s="51">
        <f t="shared" si="129"/>
        <v>0</v>
      </c>
      <c r="F802" s="50">
        <f t="shared" si="129"/>
        <v>0</v>
      </c>
      <c r="G802" s="50">
        <f t="shared" si="129"/>
        <v>0</v>
      </c>
      <c r="H802" s="50">
        <f t="shared" si="129"/>
        <v>0</v>
      </c>
      <c r="I802" s="50">
        <f t="shared" si="129"/>
        <v>0</v>
      </c>
      <c r="J802" s="50">
        <f t="shared" si="129"/>
        <v>0</v>
      </c>
      <c r="K802" s="50">
        <f t="shared" si="129"/>
        <v>0</v>
      </c>
      <c r="L802" s="50">
        <f t="shared" si="129"/>
        <v>0</v>
      </c>
      <c r="M802" s="50">
        <f t="shared" si="129"/>
        <v>0</v>
      </c>
      <c r="N802" s="50">
        <f t="shared" si="129"/>
        <v>0</v>
      </c>
      <c r="O802" s="50">
        <f t="shared" si="129"/>
        <v>0</v>
      </c>
      <c r="P802" s="50">
        <f t="shared" si="129"/>
        <v>0</v>
      </c>
      <c r="Q802" s="50">
        <f t="shared" si="129"/>
        <v>0</v>
      </c>
      <c r="R802" s="50">
        <f t="shared" si="129"/>
        <v>400000</v>
      </c>
    </row>
    <row r="803" spans="1:255" s="12" customFormat="1" ht="21.95" customHeight="1">
      <c r="A803" s="21" t="s">
        <v>1217</v>
      </c>
      <c r="B803" s="28" t="s">
        <v>88</v>
      </c>
      <c r="C803" s="1">
        <f>SUM(D803,F803,H803,J803,L803,N803,O803,P803,Q803,R803)</f>
        <v>2421433.1</v>
      </c>
      <c r="D803" s="25">
        <v>2221433.1</v>
      </c>
      <c r="E803" s="44">
        <v>0</v>
      </c>
      <c r="F803" s="25">
        <v>0</v>
      </c>
      <c r="G803" s="3">
        <v>0</v>
      </c>
      <c r="H803" s="3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200000</v>
      </c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  <c r="GZ803" s="2"/>
      <c r="HA803" s="2"/>
      <c r="HB803" s="2"/>
      <c r="HC803" s="2"/>
      <c r="HD803" s="2"/>
      <c r="HE803" s="2"/>
      <c r="HF803" s="2"/>
      <c r="HG803" s="2"/>
      <c r="HH803" s="2"/>
      <c r="HI803" s="2"/>
      <c r="HJ803" s="2"/>
      <c r="HK803" s="2"/>
      <c r="HL803" s="2"/>
      <c r="HM803" s="2"/>
      <c r="HN803" s="2"/>
      <c r="HO803" s="2"/>
      <c r="HP803" s="2"/>
      <c r="HQ803" s="2"/>
      <c r="HR803" s="2"/>
      <c r="HS803" s="2"/>
      <c r="HT803" s="2"/>
      <c r="HU803" s="2"/>
      <c r="HV803" s="2"/>
      <c r="HW803" s="2"/>
      <c r="HX803" s="2"/>
      <c r="HY803" s="2"/>
      <c r="HZ803" s="2"/>
      <c r="IA803" s="2"/>
      <c r="IB803" s="2"/>
      <c r="IC803" s="2"/>
      <c r="ID803" s="2"/>
      <c r="IE803" s="2"/>
      <c r="IF803" s="2"/>
      <c r="IG803" s="2"/>
      <c r="IH803" s="2"/>
      <c r="II803" s="2"/>
      <c r="IJ803" s="2"/>
      <c r="IK803" s="2"/>
      <c r="IL803" s="2"/>
      <c r="IM803" s="2"/>
      <c r="IN803" s="2"/>
      <c r="IO803" s="2"/>
      <c r="IP803" s="2"/>
      <c r="IQ803" s="2"/>
      <c r="IR803" s="2"/>
      <c r="IS803" s="2"/>
      <c r="IT803" s="2"/>
      <c r="IU803" s="2"/>
    </row>
    <row r="804" spans="1:255" ht="21.95" customHeight="1">
      <c r="A804" s="21" t="s">
        <v>1218</v>
      </c>
      <c r="B804" s="28" t="s">
        <v>89</v>
      </c>
      <c r="C804" s="1">
        <f>SUM(D804,F804,H804,J804,L804,N804,O804,P804,Q804,R804)</f>
        <v>1686639.2</v>
      </c>
      <c r="D804" s="3">
        <v>1486639.2</v>
      </c>
      <c r="E804" s="8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25">
        <v>0</v>
      </c>
      <c r="R804" s="3">
        <v>200000</v>
      </c>
      <c r="S804" s="22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  <c r="GZ804" s="15"/>
      <c r="HA804" s="15"/>
      <c r="HB804" s="15"/>
      <c r="HC804" s="15"/>
      <c r="HD804" s="15"/>
      <c r="HE804" s="15"/>
      <c r="HF804" s="15"/>
      <c r="HG804" s="15"/>
      <c r="HH804" s="15"/>
      <c r="HI804" s="15"/>
      <c r="HJ804" s="15"/>
      <c r="HK804" s="15"/>
      <c r="HL804" s="15"/>
      <c r="HM804" s="15"/>
      <c r="HN804" s="15"/>
      <c r="HO804" s="15"/>
      <c r="HP804" s="15"/>
      <c r="HQ804" s="15"/>
      <c r="HR804" s="15"/>
      <c r="HS804" s="15"/>
      <c r="HT804" s="15"/>
      <c r="HU804" s="15"/>
      <c r="HV804" s="15"/>
      <c r="HW804" s="15"/>
      <c r="HX804" s="15"/>
      <c r="HY804" s="15"/>
      <c r="HZ804" s="15"/>
      <c r="IA804" s="15"/>
      <c r="IB804" s="15"/>
      <c r="IC804" s="15"/>
      <c r="ID804" s="15"/>
      <c r="IE804" s="15"/>
      <c r="IF804" s="15"/>
      <c r="IG804" s="15"/>
      <c r="IH804" s="15"/>
      <c r="II804" s="15"/>
      <c r="IJ804" s="15"/>
      <c r="IK804" s="15"/>
      <c r="IL804" s="15"/>
      <c r="IM804" s="15"/>
      <c r="IN804" s="15"/>
      <c r="IO804" s="15"/>
      <c r="IP804" s="15"/>
      <c r="IQ804" s="15"/>
      <c r="IR804" s="15"/>
      <c r="IS804" s="15"/>
      <c r="IT804" s="15"/>
      <c r="IU804" s="15"/>
    </row>
    <row r="805" spans="1:255" ht="45" customHeight="1">
      <c r="A805" s="57" t="s">
        <v>94</v>
      </c>
      <c r="B805" s="57"/>
      <c r="C805" s="50">
        <f>SUM(C806:C807)</f>
        <v>2387200</v>
      </c>
      <c r="D805" s="50">
        <f t="shared" ref="D805:R805" si="130">SUM(D806:D807)</f>
        <v>0</v>
      </c>
      <c r="E805" s="51">
        <f t="shared" si="130"/>
        <v>0</v>
      </c>
      <c r="F805" s="50">
        <f t="shared" si="130"/>
        <v>0</v>
      </c>
      <c r="G805" s="50">
        <f t="shared" si="130"/>
        <v>374.7</v>
      </c>
      <c r="H805" s="50">
        <f t="shared" si="130"/>
        <v>1987200</v>
      </c>
      <c r="I805" s="50">
        <f t="shared" si="130"/>
        <v>0</v>
      </c>
      <c r="J805" s="50">
        <f t="shared" si="130"/>
        <v>0</v>
      </c>
      <c r="K805" s="50">
        <f t="shared" si="130"/>
        <v>0</v>
      </c>
      <c r="L805" s="50">
        <f t="shared" si="130"/>
        <v>0</v>
      </c>
      <c r="M805" s="50">
        <f t="shared" si="130"/>
        <v>0</v>
      </c>
      <c r="N805" s="50">
        <f t="shared" si="130"/>
        <v>0</v>
      </c>
      <c r="O805" s="50">
        <f t="shared" si="130"/>
        <v>0</v>
      </c>
      <c r="P805" s="50">
        <f t="shared" si="130"/>
        <v>0</v>
      </c>
      <c r="Q805" s="50">
        <f t="shared" si="130"/>
        <v>0</v>
      </c>
      <c r="R805" s="50">
        <f t="shared" si="130"/>
        <v>400000</v>
      </c>
    </row>
    <row r="806" spans="1:255" ht="21.95" customHeight="1">
      <c r="A806" s="23" t="s">
        <v>1219</v>
      </c>
      <c r="B806" s="30" t="s">
        <v>95</v>
      </c>
      <c r="C806" s="1">
        <f>SUM(D806,F806,H806,J806,L806,N806,O806,P806,Q806,R806)</f>
        <v>1179200</v>
      </c>
      <c r="D806" s="25">
        <v>0</v>
      </c>
      <c r="E806" s="44">
        <v>0</v>
      </c>
      <c r="F806" s="25">
        <v>0</v>
      </c>
      <c r="G806" s="25">
        <v>184.7</v>
      </c>
      <c r="H806" s="3">
        <v>979200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200000</v>
      </c>
    </row>
    <row r="807" spans="1:255" s="12" customFormat="1" ht="21.95" customHeight="1">
      <c r="A807" s="23" t="s">
        <v>1220</v>
      </c>
      <c r="B807" s="30" t="s">
        <v>96</v>
      </c>
      <c r="C807" s="1">
        <f>SUM(D807,F807,H807,J807,L807,N807,O807,P807,Q807,R807)</f>
        <v>1208000</v>
      </c>
      <c r="D807" s="25">
        <v>0</v>
      </c>
      <c r="E807" s="44">
        <v>0</v>
      </c>
      <c r="F807" s="25">
        <v>0</v>
      </c>
      <c r="G807" s="25">
        <v>190</v>
      </c>
      <c r="H807" s="3">
        <v>1008000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200000</v>
      </c>
    </row>
    <row r="808" spans="1:255" ht="45" customHeight="1">
      <c r="A808" s="57" t="s">
        <v>873</v>
      </c>
      <c r="B808" s="57"/>
      <c r="C808" s="50">
        <f>SUM(C809:C811)</f>
        <v>11678523.399999999</v>
      </c>
      <c r="D808" s="50">
        <f t="shared" ref="D808:R808" si="131">SUM(D809:D811)</f>
        <v>3960863.4000000004</v>
      </c>
      <c r="E808" s="51">
        <f t="shared" si="131"/>
        <v>0</v>
      </c>
      <c r="F808" s="50">
        <f t="shared" si="131"/>
        <v>0</v>
      </c>
      <c r="G808" s="50">
        <f t="shared" si="131"/>
        <v>1128.5999999999999</v>
      </c>
      <c r="H808" s="50">
        <f t="shared" si="131"/>
        <v>5669280</v>
      </c>
      <c r="I808" s="50">
        <f t="shared" si="131"/>
        <v>0</v>
      </c>
      <c r="J808" s="50">
        <f t="shared" si="131"/>
        <v>0</v>
      </c>
      <c r="K808" s="50">
        <f t="shared" si="131"/>
        <v>556</v>
      </c>
      <c r="L808" s="50">
        <f t="shared" si="131"/>
        <v>1448380</v>
      </c>
      <c r="M808" s="50">
        <f t="shared" si="131"/>
        <v>0</v>
      </c>
      <c r="N808" s="50">
        <f t="shared" si="131"/>
        <v>0</v>
      </c>
      <c r="O808" s="50">
        <f t="shared" si="131"/>
        <v>0</v>
      </c>
      <c r="P808" s="50">
        <f t="shared" si="131"/>
        <v>0</v>
      </c>
      <c r="Q808" s="50">
        <f t="shared" si="131"/>
        <v>0</v>
      </c>
      <c r="R808" s="50">
        <f t="shared" si="131"/>
        <v>600000</v>
      </c>
    </row>
    <row r="809" spans="1:255" ht="21.95" customHeight="1">
      <c r="A809" s="23" t="s">
        <v>1221</v>
      </c>
      <c r="B809" s="28" t="s">
        <v>98</v>
      </c>
      <c r="C809" s="1">
        <f>SUM(D809,F809,H809,J809,L809,N809,O809,P809,Q809,R809)</f>
        <v>2549133.2000000002</v>
      </c>
      <c r="D809" s="25">
        <v>950413.2</v>
      </c>
      <c r="E809" s="44">
        <v>0</v>
      </c>
      <c r="F809" s="25">
        <v>0</v>
      </c>
      <c r="G809" s="3">
        <v>291.39999999999998</v>
      </c>
      <c r="H809" s="3">
        <v>1398720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200000</v>
      </c>
    </row>
    <row r="810" spans="1:255" ht="21.95" customHeight="1">
      <c r="A810" s="23" t="s">
        <v>1222</v>
      </c>
      <c r="B810" s="28" t="s">
        <v>1546</v>
      </c>
      <c r="C810" s="1">
        <f>SUM(D810,F810,H810,J810,L810,N810,O810,P810,Q810,R810)</f>
        <v>6132063</v>
      </c>
      <c r="D810" s="25">
        <v>1812483</v>
      </c>
      <c r="E810" s="44">
        <v>0</v>
      </c>
      <c r="F810" s="25">
        <v>0</v>
      </c>
      <c r="G810" s="3">
        <v>504</v>
      </c>
      <c r="H810" s="3">
        <v>2671200</v>
      </c>
      <c r="I810" s="25">
        <v>0</v>
      </c>
      <c r="J810" s="25">
        <v>0</v>
      </c>
      <c r="K810" s="25">
        <v>556</v>
      </c>
      <c r="L810" s="25">
        <v>1448380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200000</v>
      </c>
    </row>
    <row r="811" spans="1:255" ht="21.95" customHeight="1">
      <c r="A811" s="23" t="s">
        <v>1223</v>
      </c>
      <c r="B811" s="28" t="s">
        <v>99</v>
      </c>
      <c r="C811" s="1">
        <f>SUM(D811,F811,H811,J811,L811,N811,O811,P811,Q811,R811)</f>
        <v>2997327.2</v>
      </c>
      <c r="D811" s="25">
        <v>1197967.2</v>
      </c>
      <c r="E811" s="44">
        <v>0</v>
      </c>
      <c r="F811" s="25">
        <v>0</v>
      </c>
      <c r="G811" s="3">
        <v>333.2</v>
      </c>
      <c r="H811" s="3">
        <v>1599360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200000</v>
      </c>
    </row>
    <row r="812" spans="1:255" ht="45" customHeight="1">
      <c r="A812" s="57" t="s">
        <v>1349</v>
      </c>
      <c r="B812" s="57"/>
      <c r="C812" s="50">
        <f>SUM(C813)</f>
        <v>3667970</v>
      </c>
      <c r="D812" s="50">
        <f t="shared" ref="D812:R812" si="132">SUM(D813)</f>
        <v>0</v>
      </c>
      <c r="E812" s="51">
        <f t="shared" si="132"/>
        <v>0</v>
      </c>
      <c r="F812" s="50">
        <f t="shared" si="132"/>
        <v>0</v>
      </c>
      <c r="G812" s="50">
        <f t="shared" si="132"/>
        <v>1050.9000000000001</v>
      </c>
      <c r="H812" s="50">
        <f t="shared" si="132"/>
        <v>3467970</v>
      </c>
      <c r="I812" s="50">
        <f t="shared" si="132"/>
        <v>0</v>
      </c>
      <c r="J812" s="50">
        <f t="shared" si="132"/>
        <v>0</v>
      </c>
      <c r="K812" s="50">
        <f t="shared" si="132"/>
        <v>0</v>
      </c>
      <c r="L812" s="50">
        <f t="shared" si="132"/>
        <v>0</v>
      </c>
      <c r="M812" s="50">
        <f t="shared" si="132"/>
        <v>0</v>
      </c>
      <c r="N812" s="50">
        <f t="shared" si="132"/>
        <v>0</v>
      </c>
      <c r="O812" s="50">
        <f t="shared" si="132"/>
        <v>0</v>
      </c>
      <c r="P812" s="50">
        <f t="shared" si="132"/>
        <v>0</v>
      </c>
      <c r="Q812" s="50">
        <f t="shared" si="132"/>
        <v>0</v>
      </c>
      <c r="R812" s="50">
        <f t="shared" si="132"/>
        <v>200000</v>
      </c>
      <c r="S812" s="16">
        <f>C812</f>
        <v>3667970</v>
      </c>
    </row>
    <row r="813" spans="1:255" ht="21.95" customHeight="1">
      <c r="A813" s="23" t="s">
        <v>1224</v>
      </c>
      <c r="B813" s="28" t="s">
        <v>1350</v>
      </c>
      <c r="C813" s="1">
        <f>SUM(D813,F813,H813,J813,L813,N813,O813,P813,Q813,R813)</f>
        <v>3667970</v>
      </c>
      <c r="D813" s="25">
        <v>0</v>
      </c>
      <c r="E813" s="44">
        <v>0</v>
      </c>
      <c r="F813" s="25">
        <v>0</v>
      </c>
      <c r="G813" s="3">
        <v>1050.9000000000001</v>
      </c>
      <c r="H813" s="3">
        <v>3467970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200000</v>
      </c>
    </row>
    <row r="814" spans="1:255" ht="45" customHeight="1">
      <c r="A814" s="57" t="s">
        <v>106</v>
      </c>
      <c r="B814" s="57"/>
      <c r="C814" s="50">
        <f>SUM(C815:C816)</f>
        <v>5000000</v>
      </c>
      <c r="D814" s="50">
        <f t="shared" ref="D814:R814" si="133">SUM(D815:D816)</f>
        <v>0</v>
      </c>
      <c r="E814" s="51">
        <f t="shared" si="133"/>
        <v>2</v>
      </c>
      <c r="F814" s="50">
        <f t="shared" si="133"/>
        <v>4600000</v>
      </c>
      <c r="G814" s="50">
        <f t="shared" si="133"/>
        <v>0</v>
      </c>
      <c r="H814" s="50">
        <f t="shared" si="133"/>
        <v>0</v>
      </c>
      <c r="I814" s="50">
        <f t="shared" si="133"/>
        <v>0</v>
      </c>
      <c r="J814" s="50">
        <f t="shared" si="133"/>
        <v>0</v>
      </c>
      <c r="K814" s="50">
        <f t="shared" si="133"/>
        <v>0</v>
      </c>
      <c r="L814" s="50">
        <f t="shared" si="133"/>
        <v>0</v>
      </c>
      <c r="M814" s="50">
        <f t="shared" si="133"/>
        <v>0</v>
      </c>
      <c r="N814" s="50">
        <f t="shared" si="133"/>
        <v>0</v>
      </c>
      <c r="O814" s="50">
        <f t="shared" si="133"/>
        <v>0</v>
      </c>
      <c r="P814" s="50">
        <f t="shared" si="133"/>
        <v>0</v>
      </c>
      <c r="Q814" s="50">
        <f t="shared" si="133"/>
        <v>0</v>
      </c>
      <c r="R814" s="50">
        <f t="shared" si="133"/>
        <v>400000</v>
      </c>
    </row>
    <row r="815" spans="1:255" ht="21.95" customHeight="1">
      <c r="A815" s="23" t="s">
        <v>1225</v>
      </c>
      <c r="B815" s="28" t="s">
        <v>110</v>
      </c>
      <c r="C815" s="1">
        <f>SUM(D815,F815,H815,J815,L815,N815,O815,P815,Q815,R815)</f>
        <v>2500000</v>
      </c>
      <c r="D815" s="25">
        <v>0</v>
      </c>
      <c r="E815" s="44">
        <v>1</v>
      </c>
      <c r="F815" s="25">
        <v>2300000</v>
      </c>
      <c r="G815" s="3">
        <v>0</v>
      </c>
      <c r="H815" s="3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200000</v>
      </c>
    </row>
    <row r="816" spans="1:255" ht="21.95" customHeight="1">
      <c r="A816" s="23" t="s">
        <v>1226</v>
      </c>
      <c r="B816" s="28" t="s">
        <v>114</v>
      </c>
      <c r="C816" s="1">
        <f>SUM(D816,F816,H816,J816,L816,N816,O816,P816,Q816,R816)</f>
        <v>2500000</v>
      </c>
      <c r="D816" s="25">
        <v>0</v>
      </c>
      <c r="E816" s="44">
        <v>1</v>
      </c>
      <c r="F816" s="25">
        <v>2300000</v>
      </c>
      <c r="G816" s="3">
        <v>0</v>
      </c>
      <c r="H816" s="3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200000</v>
      </c>
    </row>
    <row r="817" spans="1:19" ht="45" customHeight="1">
      <c r="A817" s="57" t="s">
        <v>115</v>
      </c>
      <c r="B817" s="57"/>
      <c r="C817" s="50">
        <f>SUM(C818:C822)</f>
        <v>14420700</v>
      </c>
      <c r="D817" s="50">
        <f t="shared" ref="D817:R817" si="134">SUM(D818:D822)</f>
        <v>0</v>
      </c>
      <c r="E817" s="51">
        <f t="shared" si="134"/>
        <v>0</v>
      </c>
      <c r="F817" s="50">
        <f t="shared" si="134"/>
        <v>0</v>
      </c>
      <c r="G817" s="50">
        <f t="shared" si="134"/>
        <v>2909</v>
      </c>
      <c r="H817" s="50">
        <f t="shared" si="134"/>
        <v>13420700</v>
      </c>
      <c r="I817" s="50">
        <f t="shared" si="134"/>
        <v>0</v>
      </c>
      <c r="J817" s="50">
        <f t="shared" si="134"/>
        <v>0</v>
      </c>
      <c r="K817" s="50">
        <f t="shared" si="134"/>
        <v>0</v>
      </c>
      <c r="L817" s="50">
        <f t="shared" si="134"/>
        <v>0</v>
      </c>
      <c r="M817" s="50">
        <f t="shared" si="134"/>
        <v>0</v>
      </c>
      <c r="N817" s="50">
        <f t="shared" si="134"/>
        <v>0</v>
      </c>
      <c r="O817" s="50">
        <f t="shared" si="134"/>
        <v>0</v>
      </c>
      <c r="P817" s="50">
        <f t="shared" si="134"/>
        <v>0</v>
      </c>
      <c r="Q817" s="50">
        <f t="shared" si="134"/>
        <v>0</v>
      </c>
      <c r="R817" s="50">
        <f t="shared" si="134"/>
        <v>1000000</v>
      </c>
    </row>
    <row r="818" spans="1:19" ht="21" customHeight="1">
      <c r="A818" s="23" t="s">
        <v>1227</v>
      </c>
      <c r="B818" s="28" t="s">
        <v>117</v>
      </c>
      <c r="C818" s="1">
        <f>SUM(D818,F818,H818,J818,L818,N818,O818,P818,Q818,R818)</f>
        <v>2590300</v>
      </c>
      <c r="D818" s="25">
        <v>0</v>
      </c>
      <c r="E818" s="44">
        <v>0</v>
      </c>
      <c r="F818" s="25">
        <v>0</v>
      </c>
      <c r="G818" s="3">
        <v>451</v>
      </c>
      <c r="H818" s="3">
        <v>2390300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200000</v>
      </c>
    </row>
    <row r="819" spans="1:19" ht="21" customHeight="1">
      <c r="A819" s="23" t="s">
        <v>1228</v>
      </c>
      <c r="B819" s="28" t="s">
        <v>119</v>
      </c>
      <c r="C819" s="1">
        <f>SUM(D819,F819,H819,J819,L819,N819,O819,P819,Q819,R819)</f>
        <v>3332300</v>
      </c>
      <c r="D819" s="25">
        <v>0</v>
      </c>
      <c r="E819" s="44">
        <v>0</v>
      </c>
      <c r="F819" s="25">
        <v>0</v>
      </c>
      <c r="G819" s="3">
        <v>591</v>
      </c>
      <c r="H819" s="3">
        <v>3132300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200000</v>
      </c>
    </row>
    <row r="820" spans="1:19" ht="21" customHeight="1">
      <c r="A820" s="23" t="s">
        <v>1229</v>
      </c>
      <c r="B820" s="28" t="s">
        <v>120</v>
      </c>
      <c r="C820" s="1">
        <f>SUM(D820,F820,H820,J820,L820,N820,O820,P820,Q820,R820)</f>
        <v>2708000</v>
      </c>
      <c r="D820" s="25">
        <v>0</v>
      </c>
      <c r="E820" s="44">
        <v>0</v>
      </c>
      <c r="F820" s="25">
        <v>0</v>
      </c>
      <c r="G820" s="3">
        <v>850</v>
      </c>
      <c r="H820" s="3">
        <v>2508000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200000</v>
      </c>
    </row>
    <row r="821" spans="1:19" ht="21" customHeight="1">
      <c r="A821" s="23" t="s">
        <v>1230</v>
      </c>
      <c r="B821" s="28" t="s">
        <v>121</v>
      </c>
      <c r="C821" s="1">
        <f>SUM(D821,F821,H821,J821,L821,N821,O821,P821,Q821,R821)</f>
        <v>3295200</v>
      </c>
      <c r="D821" s="25">
        <v>0</v>
      </c>
      <c r="E821" s="44">
        <v>0</v>
      </c>
      <c r="F821" s="25">
        <v>0</v>
      </c>
      <c r="G821" s="3">
        <v>584</v>
      </c>
      <c r="H821" s="3">
        <v>3095200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200000</v>
      </c>
    </row>
    <row r="822" spans="1:19" ht="21" customHeight="1">
      <c r="A822" s="23" t="s">
        <v>1231</v>
      </c>
      <c r="B822" s="28" t="s">
        <v>122</v>
      </c>
      <c r="C822" s="1">
        <f>SUM(D822,F822,H822,J822,L822,N822,O822,P822,Q822,R822)</f>
        <v>2494900</v>
      </c>
      <c r="D822" s="25">
        <v>0</v>
      </c>
      <c r="E822" s="44">
        <v>0</v>
      </c>
      <c r="F822" s="25">
        <v>0</v>
      </c>
      <c r="G822" s="3">
        <v>433</v>
      </c>
      <c r="H822" s="3">
        <v>2294900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200000</v>
      </c>
    </row>
    <row r="823" spans="1:19" ht="45" customHeight="1">
      <c r="A823" s="57" t="s">
        <v>129</v>
      </c>
      <c r="B823" s="57"/>
      <c r="C823" s="50">
        <f>SUM(C824)</f>
        <v>1429600</v>
      </c>
      <c r="D823" s="50">
        <f t="shared" ref="D823:R823" si="135">SUM(D824)</f>
        <v>0</v>
      </c>
      <c r="E823" s="51">
        <f t="shared" si="135"/>
        <v>0</v>
      </c>
      <c r="F823" s="50">
        <f t="shared" si="135"/>
        <v>0</v>
      </c>
      <c r="G823" s="50">
        <f t="shared" si="135"/>
        <v>232</v>
      </c>
      <c r="H823" s="50">
        <f t="shared" si="135"/>
        <v>1229600</v>
      </c>
      <c r="I823" s="50">
        <f t="shared" si="135"/>
        <v>0</v>
      </c>
      <c r="J823" s="50">
        <f t="shared" si="135"/>
        <v>0</v>
      </c>
      <c r="K823" s="50">
        <f t="shared" si="135"/>
        <v>0</v>
      </c>
      <c r="L823" s="50">
        <f t="shared" si="135"/>
        <v>0</v>
      </c>
      <c r="M823" s="50">
        <f t="shared" si="135"/>
        <v>0</v>
      </c>
      <c r="N823" s="50">
        <f t="shared" si="135"/>
        <v>0</v>
      </c>
      <c r="O823" s="50">
        <f t="shared" si="135"/>
        <v>0</v>
      </c>
      <c r="P823" s="50">
        <f t="shared" si="135"/>
        <v>0</v>
      </c>
      <c r="Q823" s="50">
        <f t="shared" si="135"/>
        <v>0</v>
      </c>
      <c r="R823" s="50">
        <f t="shared" si="135"/>
        <v>200000</v>
      </c>
    </row>
    <row r="824" spans="1:19" ht="21.95" customHeight="1">
      <c r="A824" s="21" t="s">
        <v>1232</v>
      </c>
      <c r="B824" s="28" t="s">
        <v>130</v>
      </c>
      <c r="C824" s="1">
        <f>SUM(D824,F824,H824,J824,L824,N824,O824,P824,Q824,R824)</f>
        <v>1429600</v>
      </c>
      <c r="D824" s="3">
        <v>0</v>
      </c>
      <c r="E824" s="8">
        <v>0</v>
      </c>
      <c r="F824" s="3">
        <v>0</v>
      </c>
      <c r="G824" s="3">
        <v>232</v>
      </c>
      <c r="H824" s="3">
        <v>1229600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200000</v>
      </c>
      <c r="S824" s="16"/>
    </row>
    <row r="825" spans="1:19" ht="45" customHeight="1">
      <c r="A825" s="57" t="s">
        <v>137</v>
      </c>
      <c r="B825" s="57"/>
      <c r="C825" s="50">
        <f>SUM(C826:C827)</f>
        <v>4687170</v>
      </c>
      <c r="D825" s="50">
        <f t="shared" ref="D825:R825" si="136">SUM(D826:D827)</f>
        <v>0</v>
      </c>
      <c r="E825" s="51">
        <f t="shared" si="136"/>
        <v>0</v>
      </c>
      <c r="F825" s="50">
        <f t="shared" si="136"/>
        <v>0</v>
      </c>
      <c r="G825" s="50">
        <f t="shared" si="136"/>
        <v>808.9</v>
      </c>
      <c r="H825" s="50">
        <f t="shared" si="136"/>
        <v>4287170</v>
      </c>
      <c r="I825" s="50">
        <f t="shared" si="136"/>
        <v>0</v>
      </c>
      <c r="J825" s="50">
        <f t="shared" si="136"/>
        <v>0</v>
      </c>
      <c r="K825" s="50">
        <f t="shared" si="136"/>
        <v>0</v>
      </c>
      <c r="L825" s="50">
        <f t="shared" si="136"/>
        <v>0</v>
      </c>
      <c r="M825" s="50">
        <f t="shared" si="136"/>
        <v>0</v>
      </c>
      <c r="N825" s="50">
        <f t="shared" si="136"/>
        <v>0</v>
      </c>
      <c r="O825" s="50">
        <f t="shared" si="136"/>
        <v>0</v>
      </c>
      <c r="P825" s="50">
        <f t="shared" si="136"/>
        <v>0</v>
      </c>
      <c r="Q825" s="50">
        <f t="shared" si="136"/>
        <v>0</v>
      </c>
      <c r="R825" s="50">
        <f t="shared" si="136"/>
        <v>400000</v>
      </c>
    </row>
    <row r="826" spans="1:19" ht="21.95" customHeight="1">
      <c r="A826" s="23" t="s">
        <v>1233</v>
      </c>
      <c r="B826" s="30" t="s">
        <v>132</v>
      </c>
      <c r="C826" s="1">
        <f>SUM(D826,F826,H826,J826,L826,N826,O826,P826,Q826,R826)</f>
        <v>3162170</v>
      </c>
      <c r="D826" s="25">
        <v>0</v>
      </c>
      <c r="E826" s="44">
        <v>0</v>
      </c>
      <c r="F826" s="25">
        <v>0</v>
      </c>
      <c r="G826" s="3">
        <v>558.9</v>
      </c>
      <c r="H826" s="3">
        <v>2962170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200000</v>
      </c>
    </row>
    <row r="827" spans="1:19" ht="21.95" customHeight="1">
      <c r="A827" s="23" t="s">
        <v>1234</v>
      </c>
      <c r="B827" s="30" t="s">
        <v>133</v>
      </c>
      <c r="C827" s="1">
        <f>SUM(D827,F827,H827,J827,L827,N827,O827,P827,Q827,R827)</f>
        <v>1525000</v>
      </c>
      <c r="D827" s="25">
        <v>0</v>
      </c>
      <c r="E827" s="44">
        <v>0</v>
      </c>
      <c r="F827" s="25">
        <v>0</v>
      </c>
      <c r="G827" s="3">
        <v>250</v>
      </c>
      <c r="H827" s="3">
        <v>1325000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200000</v>
      </c>
    </row>
    <row r="828" spans="1:19" ht="45" customHeight="1">
      <c r="A828" s="57" t="s">
        <v>140</v>
      </c>
      <c r="B828" s="57"/>
      <c r="C828" s="50">
        <f>SUM(C829)</f>
        <v>2002000</v>
      </c>
      <c r="D828" s="50">
        <f t="shared" ref="D828:R828" si="137">SUM(D829)</f>
        <v>0</v>
      </c>
      <c r="E828" s="51">
        <f t="shared" si="137"/>
        <v>0</v>
      </c>
      <c r="F828" s="50">
        <f t="shared" si="137"/>
        <v>0</v>
      </c>
      <c r="G828" s="50">
        <f t="shared" si="137"/>
        <v>340</v>
      </c>
      <c r="H828" s="50">
        <f t="shared" si="137"/>
        <v>1802000</v>
      </c>
      <c r="I828" s="50">
        <f t="shared" si="137"/>
        <v>0</v>
      </c>
      <c r="J828" s="50">
        <f t="shared" si="137"/>
        <v>0</v>
      </c>
      <c r="K828" s="50">
        <f t="shared" si="137"/>
        <v>0</v>
      </c>
      <c r="L828" s="50">
        <f t="shared" si="137"/>
        <v>0</v>
      </c>
      <c r="M828" s="50">
        <f t="shared" si="137"/>
        <v>0</v>
      </c>
      <c r="N828" s="50">
        <f t="shared" si="137"/>
        <v>0</v>
      </c>
      <c r="O828" s="50">
        <f t="shared" si="137"/>
        <v>0</v>
      </c>
      <c r="P828" s="50">
        <f t="shared" si="137"/>
        <v>0</v>
      </c>
      <c r="Q828" s="50">
        <f t="shared" si="137"/>
        <v>0</v>
      </c>
      <c r="R828" s="50">
        <f t="shared" si="137"/>
        <v>200000</v>
      </c>
    </row>
    <row r="829" spans="1:19" ht="21.95" customHeight="1">
      <c r="A829" s="23" t="s">
        <v>1235</v>
      </c>
      <c r="B829" s="39" t="s">
        <v>139</v>
      </c>
      <c r="C829" s="1">
        <f>SUM(D829,F829,H829,J829,L829,N829,O829,P829,Q829,R829)</f>
        <v>2002000</v>
      </c>
      <c r="D829" s="25">
        <v>0</v>
      </c>
      <c r="E829" s="44">
        <v>0</v>
      </c>
      <c r="F829" s="25">
        <v>0</v>
      </c>
      <c r="G829" s="25">
        <v>340</v>
      </c>
      <c r="H829" s="25">
        <v>1802000</v>
      </c>
      <c r="I829" s="25">
        <v>0</v>
      </c>
      <c r="J829" s="25">
        <v>0</v>
      </c>
      <c r="K829" s="25">
        <v>0</v>
      </c>
      <c r="L829" s="3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200000</v>
      </c>
    </row>
    <row r="830" spans="1:19" ht="45" customHeight="1">
      <c r="A830" s="57" t="s">
        <v>1566</v>
      </c>
      <c r="B830" s="57"/>
      <c r="C830" s="50">
        <f>SUM(C831)</f>
        <v>9924091.8000000007</v>
      </c>
      <c r="D830" s="50">
        <f t="shared" ref="D830:R830" si="138">SUM(D831)</f>
        <v>2392779.2999999998</v>
      </c>
      <c r="E830" s="51">
        <f t="shared" si="138"/>
        <v>0</v>
      </c>
      <c r="F830" s="50">
        <f t="shared" si="138"/>
        <v>0</v>
      </c>
      <c r="G830" s="50">
        <f t="shared" si="138"/>
        <v>1072</v>
      </c>
      <c r="H830" s="50">
        <f t="shared" si="138"/>
        <v>5681600</v>
      </c>
      <c r="I830" s="50">
        <f t="shared" si="138"/>
        <v>0</v>
      </c>
      <c r="J830" s="50">
        <f t="shared" si="138"/>
        <v>0</v>
      </c>
      <c r="K830" s="50">
        <f t="shared" si="138"/>
        <v>514.5</v>
      </c>
      <c r="L830" s="50">
        <f t="shared" si="138"/>
        <v>1340272.5</v>
      </c>
      <c r="M830" s="50">
        <f t="shared" si="138"/>
        <v>341.2</v>
      </c>
      <c r="N830" s="50">
        <f t="shared" si="138"/>
        <v>409440</v>
      </c>
      <c r="O830" s="50">
        <f t="shared" si="138"/>
        <v>0</v>
      </c>
      <c r="P830" s="50">
        <f t="shared" si="138"/>
        <v>0</v>
      </c>
      <c r="Q830" s="50">
        <f t="shared" si="138"/>
        <v>0</v>
      </c>
      <c r="R830" s="50">
        <f t="shared" si="138"/>
        <v>100000</v>
      </c>
      <c r="S830" s="16">
        <f>C830</f>
        <v>9924091.8000000007</v>
      </c>
    </row>
    <row r="831" spans="1:19" ht="21" customHeight="1">
      <c r="A831" s="23" t="s">
        <v>1236</v>
      </c>
      <c r="B831" s="28" t="s">
        <v>1567</v>
      </c>
      <c r="C831" s="1">
        <f>SUM(D831,F831,H831,J831,L831,N831,O831,P831,Q831,R831)</f>
        <v>9924091.8000000007</v>
      </c>
      <c r="D831" s="25">
        <v>2392779.2999999998</v>
      </c>
      <c r="E831" s="44">
        <v>0</v>
      </c>
      <c r="F831" s="25">
        <v>0</v>
      </c>
      <c r="G831" s="25">
        <v>1072</v>
      </c>
      <c r="H831" s="25">
        <v>5681600</v>
      </c>
      <c r="I831" s="25">
        <v>0</v>
      </c>
      <c r="J831" s="25">
        <v>0</v>
      </c>
      <c r="K831" s="25">
        <v>514.5</v>
      </c>
      <c r="L831" s="3">
        <v>1340272.5</v>
      </c>
      <c r="M831" s="25">
        <v>341.2</v>
      </c>
      <c r="N831" s="25">
        <v>409440</v>
      </c>
      <c r="O831" s="25">
        <v>0</v>
      </c>
      <c r="P831" s="25">
        <v>0</v>
      </c>
      <c r="Q831" s="25">
        <v>0</v>
      </c>
      <c r="R831" s="25">
        <v>100000</v>
      </c>
    </row>
    <row r="832" spans="1:19" ht="45" customHeight="1">
      <c r="A832" s="57" t="s">
        <v>147</v>
      </c>
      <c r="B832" s="57"/>
      <c r="C832" s="50">
        <f>SUM(C833)</f>
        <v>2632170</v>
      </c>
      <c r="D832" s="50">
        <f t="shared" ref="D832:R832" si="139">SUM(D833)</f>
        <v>0</v>
      </c>
      <c r="E832" s="51">
        <f t="shared" si="139"/>
        <v>0</v>
      </c>
      <c r="F832" s="50">
        <f t="shared" si="139"/>
        <v>0</v>
      </c>
      <c r="G832" s="50">
        <f t="shared" si="139"/>
        <v>458.9</v>
      </c>
      <c r="H832" s="50">
        <f t="shared" si="139"/>
        <v>2432170</v>
      </c>
      <c r="I832" s="50">
        <f t="shared" si="139"/>
        <v>0</v>
      </c>
      <c r="J832" s="50">
        <f t="shared" si="139"/>
        <v>0</v>
      </c>
      <c r="K832" s="50">
        <f t="shared" si="139"/>
        <v>0</v>
      </c>
      <c r="L832" s="50">
        <f t="shared" si="139"/>
        <v>0</v>
      </c>
      <c r="M832" s="50">
        <f t="shared" si="139"/>
        <v>0</v>
      </c>
      <c r="N832" s="50">
        <f t="shared" si="139"/>
        <v>0</v>
      </c>
      <c r="O832" s="50">
        <f t="shared" si="139"/>
        <v>0</v>
      </c>
      <c r="P832" s="50">
        <f t="shared" si="139"/>
        <v>0</v>
      </c>
      <c r="Q832" s="50">
        <f t="shared" si="139"/>
        <v>0</v>
      </c>
      <c r="R832" s="50">
        <f t="shared" si="139"/>
        <v>200000</v>
      </c>
      <c r="S832" s="16">
        <f>C832</f>
        <v>2632170</v>
      </c>
    </row>
    <row r="833" spans="1:19" ht="21" customHeight="1">
      <c r="A833" s="23" t="s">
        <v>1237</v>
      </c>
      <c r="B833" s="28" t="s">
        <v>144</v>
      </c>
      <c r="C833" s="1">
        <f>SUM(D833,F833,H833,J833,L833,N833,O833,P833,Q833,R833)</f>
        <v>2632170</v>
      </c>
      <c r="D833" s="25">
        <v>0</v>
      </c>
      <c r="E833" s="44">
        <v>0</v>
      </c>
      <c r="F833" s="25">
        <v>0</v>
      </c>
      <c r="G833" s="25">
        <v>458.9</v>
      </c>
      <c r="H833" s="25">
        <v>2432170</v>
      </c>
      <c r="I833" s="25">
        <v>0</v>
      </c>
      <c r="J833" s="25">
        <v>0</v>
      </c>
      <c r="K833" s="25">
        <v>0</v>
      </c>
      <c r="L833" s="3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200000</v>
      </c>
    </row>
    <row r="834" spans="1:19" ht="45" customHeight="1">
      <c r="A834" s="57" t="s">
        <v>149</v>
      </c>
      <c r="B834" s="57"/>
      <c r="C834" s="50">
        <f>SUM(C835)</f>
        <v>1477300</v>
      </c>
      <c r="D834" s="50">
        <f t="shared" ref="D834:R834" si="140">SUM(D835)</f>
        <v>0</v>
      </c>
      <c r="E834" s="51">
        <f t="shared" si="140"/>
        <v>0</v>
      </c>
      <c r="F834" s="50">
        <f t="shared" si="140"/>
        <v>0</v>
      </c>
      <c r="G834" s="50">
        <f t="shared" si="140"/>
        <v>241</v>
      </c>
      <c r="H834" s="50">
        <f t="shared" si="140"/>
        <v>1277300</v>
      </c>
      <c r="I834" s="50">
        <f t="shared" si="140"/>
        <v>0</v>
      </c>
      <c r="J834" s="50">
        <f t="shared" si="140"/>
        <v>0</v>
      </c>
      <c r="K834" s="50">
        <f t="shared" si="140"/>
        <v>0</v>
      </c>
      <c r="L834" s="50">
        <f t="shared" si="140"/>
        <v>0</v>
      </c>
      <c r="M834" s="50">
        <f t="shared" si="140"/>
        <v>0</v>
      </c>
      <c r="N834" s="50">
        <f t="shared" si="140"/>
        <v>0</v>
      </c>
      <c r="O834" s="50">
        <f t="shared" si="140"/>
        <v>0</v>
      </c>
      <c r="P834" s="50">
        <f t="shared" si="140"/>
        <v>0</v>
      </c>
      <c r="Q834" s="50">
        <f t="shared" si="140"/>
        <v>0</v>
      </c>
      <c r="R834" s="50">
        <f t="shared" si="140"/>
        <v>200000</v>
      </c>
    </row>
    <row r="835" spans="1:19" ht="21" customHeight="1">
      <c r="A835" s="23" t="s">
        <v>1238</v>
      </c>
      <c r="B835" s="28" t="s">
        <v>148</v>
      </c>
      <c r="C835" s="1">
        <f>SUM(D835,F835,H835,J835,L835,N835,O835,P835,Q835,R835)</f>
        <v>1477300</v>
      </c>
      <c r="D835" s="25">
        <v>0</v>
      </c>
      <c r="E835" s="44">
        <v>0</v>
      </c>
      <c r="F835" s="25">
        <v>0</v>
      </c>
      <c r="G835" s="25">
        <v>241</v>
      </c>
      <c r="H835" s="25">
        <v>1277300</v>
      </c>
      <c r="I835" s="25">
        <v>0</v>
      </c>
      <c r="J835" s="25">
        <v>0</v>
      </c>
      <c r="K835" s="25">
        <v>0</v>
      </c>
      <c r="L835" s="3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200000</v>
      </c>
    </row>
    <row r="836" spans="1:19" ht="45" customHeight="1">
      <c r="A836" s="57" t="s">
        <v>163</v>
      </c>
      <c r="B836" s="57"/>
      <c r="C836" s="50">
        <f>SUM(C837)</f>
        <v>3912852.0900000003</v>
      </c>
      <c r="D836" s="50">
        <f t="shared" ref="D836:R836" si="141">SUM(D837)</f>
        <v>775110.99</v>
      </c>
      <c r="E836" s="51">
        <f t="shared" si="141"/>
        <v>0</v>
      </c>
      <c r="F836" s="50">
        <f t="shared" si="141"/>
        <v>0</v>
      </c>
      <c r="G836" s="50">
        <f t="shared" si="141"/>
        <v>283</v>
      </c>
      <c r="H836" s="50">
        <f t="shared" si="141"/>
        <v>1499900</v>
      </c>
      <c r="I836" s="50">
        <f t="shared" si="141"/>
        <v>126.2</v>
      </c>
      <c r="J836" s="50">
        <f t="shared" si="141"/>
        <v>151440</v>
      </c>
      <c r="K836" s="50">
        <f t="shared" si="141"/>
        <v>493.82</v>
      </c>
      <c r="L836" s="50">
        <f t="shared" si="141"/>
        <v>1286401.1000000001</v>
      </c>
      <c r="M836" s="50">
        <f t="shared" si="141"/>
        <v>0</v>
      </c>
      <c r="N836" s="50">
        <f t="shared" si="141"/>
        <v>0</v>
      </c>
      <c r="O836" s="50">
        <f t="shared" si="141"/>
        <v>0</v>
      </c>
      <c r="P836" s="50">
        <f t="shared" si="141"/>
        <v>0</v>
      </c>
      <c r="Q836" s="50">
        <f t="shared" si="141"/>
        <v>0</v>
      </c>
      <c r="R836" s="50">
        <f t="shared" si="141"/>
        <v>200000</v>
      </c>
      <c r="S836" s="16">
        <f>C836</f>
        <v>3912852.0900000003</v>
      </c>
    </row>
    <row r="837" spans="1:19" ht="21" customHeight="1">
      <c r="A837" s="23" t="s">
        <v>1239</v>
      </c>
      <c r="B837" s="40" t="s">
        <v>164</v>
      </c>
      <c r="C837" s="1">
        <f>SUM(D837,F837,H837,J837,L837,N837,O837,P837,Q837,R837)</f>
        <v>3912852.0900000003</v>
      </c>
      <c r="D837" s="25">
        <v>775110.99</v>
      </c>
      <c r="E837" s="44">
        <v>0</v>
      </c>
      <c r="F837" s="25">
        <v>0</v>
      </c>
      <c r="G837" s="25">
        <v>283</v>
      </c>
      <c r="H837" s="25">
        <v>1499900</v>
      </c>
      <c r="I837" s="25">
        <v>126.2</v>
      </c>
      <c r="J837" s="25">
        <v>151440</v>
      </c>
      <c r="K837" s="25">
        <v>493.82</v>
      </c>
      <c r="L837" s="25">
        <v>1286401.1000000001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200000</v>
      </c>
    </row>
    <row r="838" spans="1:19" ht="45" customHeight="1">
      <c r="A838" s="57" t="s">
        <v>165</v>
      </c>
      <c r="B838" s="57"/>
      <c r="C838" s="50">
        <f>SUM(C839:C842)</f>
        <v>11091816.1</v>
      </c>
      <c r="D838" s="50">
        <f t="shared" ref="D838:R838" si="142">SUM(D839:D842)</f>
        <v>1251603.8999999999</v>
      </c>
      <c r="E838" s="51">
        <f t="shared" si="142"/>
        <v>0</v>
      </c>
      <c r="F838" s="50">
        <f t="shared" si="142"/>
        <v>0</v>
      </c>
      <c r="G838" s="50">
        <f t="shared" si="142"/>
        <v>1071.1300000000001</v>
      </c>
      <c r="H838" s="50">
        <f t="shared" si="142"/>
        <v>5676989</v>
      </c>
      <c r="I838" s="50">
        <f t="shared" si="142"/>
        <v>0</v>
      </c>
      <c r="J838" s="50">
        <f t="shared" si="142"/>
        <v>0</v>
      </c>
      <c r="K838" s="50">
        <f t="shared" si="142"/>
        <v>1367.84</v>
      </c>
      <c r="L838" s="50">
        <f t="shared" si="142"/>
        <v>3563223.2</v>
      </c>
      <c r="M838" s="50">
        <f t="shared" si="142"/>
        <v>0</v>
      </c>
      <c r="N838" s="50">
        <f t="shared" si="142"/>
        <v>0</v>
      </c>
      <c r="O838" s="50">
        <f t="shared" si="142"/>
        <v>0</v>
      </c>
      <c r="P838" s="50">
        <f t="shared" si="142"/>
        <v>0</v>
      </c>
      <c r="Q838" s="50">
        <f t="shared" si="142"/>
        <v>0</v>
      </c>
      <c r="R838" s="50">
        <f t="shared" si="142"/>
        <v>600000</v>
      </c>
    </row>
    <row r="839" spans="1:19" ht="21" customHeight="1">
      <c r="A839" s="23" t="s">
        <v>1240</v>
      </c>
      <c r="B839" s="28" t="s">
        <v>169</v>
      </c>
      <c r="C839" s="1">
        <f>SUM(D839,F839,H839,J839,L839,N839,O839,P839,Q839,R839)</f>
        <v>6633195.2000000002</v>
      </c>
      <c r="D839" s="25">
        <v>0</v>
      </c>
      <c r="E839" s="44">
        <v>0</v>
      </c>
      <c r="F839" s="25">
        <v>0</v>
      </c>
      <c r="G839" s="25">
        <v>579.24</v>
      </c>
      <c r="H839" s="25">
        <v>3069972</v>
      </c>
      <c r="I839" s="25">
        <v>0</v>
      </c>
      <c r="J839" s="25">
        <v>0</v>
      </c>
      <c r="K839" s="25">
        <v>1367.84</v>
      </c>
      <c r="L839" s="3">
        <v>3563223.2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</row>
    <row r="840" spans="1:19" ht="21" customHeight="1">
      <c r="A840" s="23" t="s">
        <v>1241</v>
      </c>
      <c r="B840" s="28" t="s">
        <v>171</v>
      </c>
      <c r="C840" s="1">
        <f>SUM(D840,F840,H840,J840,L840,N840,O840,P840,Q840,R840)</f>
        <v>1458644</v>
      </c>
      <c r="D840" s="25">
        <v>0</v>
      </c>
      <c r="E840" s="44">
        <v>0</v>
      </c>
      <c r="F840" s="25">
        <v>0</v>
      </c>
      <c r="G840" s="25">
        <v>237.48</v>
      </c>
      <c r="H840" s="25">
        <v>1258644</v>
      </c>
      <c r="I840" s="25">
        <v>0</v>
      </c>
      <c r="J840" s="25">
        <v>0</v>
      </c>
      <c r="K840" s="25">
        <v>0</v>
      </c>
      <c r="L840" s="3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200000</v>
      </c>
    </row>
    <row r="841" spans="1:19" ht="21" customHeight="1">
      <c r="A841" s="23" t="s">
        <v>1242</v>
      </c>
      <c r="B841" s="28" t="s">
        <v>172</v>
      </c>
      <c r="C841" s="1">
        <f>SUM(D841,F841,H841,J841,L841,N841,O841,P841,Q841,R841)</f>
        <v>1451603.9</v>
      </c>
      <c r="D841" s="25">
        <v>1251603.8999999999</v>
      </c>
      <c r="E841" s="44">
        <v>0</v>
      </c>
      <c r="F841" s="25">
        <v>0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3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200000</v>
      </c>
    </row>
    <row r="842" spans="1:19" ht="21" customHeight="1">
      <c r="A842" s="23" t="s">
        <v>1243</v>
      </c>
      <c r="B842" s="28" t="s">
        <v>173</v>
      </c>
      <c r="C842" s="1">
        <f>SUM(D842,F842,H842,J842,L842,N842,O842,P842,Q842,R842)</f>
        <v>1548373</v>
      </c>
      <c r="D842" s="25">
        <v>0</v>
      </c>
      <c r="E842" s="44">
        <v>0</v>
      </c>
      <c r="F842" s="25">
        <v>0</v>
      </c>
      <c r="G842" s="25">
        <v>254.41</v>
      </c>
      <c r="H842" s="25">
        <v>1348373</v>
      </c>
      <c r="I842" s="25">
        <v>0</v>
      </c>
      <c r="J842" s="25">
        <v>0</v>
      </c>
      <c r="K842" s="25">
        <v>0</v>
      </c>
      <c r="L842" s="3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200000</v>
      </c>
    </row>
    <row r="843" spans="1:19" ht="45" customHeight="1">
      <c r="A843" s="57" t="s">
        <v>175</v>
      </c>
      <c r="B843" s="57"/>
      <c r="C843" s="50">
        <f>SUM(C844)</f>
        <v>1467442</v>
      </c>
      <c r="D843" s="50">
        <f t="shared" ref="D843:R843" si="143">SUM(D844)</f>
        <v>0</v>
      </c>
      <c r="E843" s="51">
        <f t="shared" si="143"/>
        <v>0</v>
      </c>
      <c r="F843" s="50">
        <f t="shared" si="143"/>
        <v>0</v>
      </c>
      <c r="G843" s="50">
        <f t="shared" si="143"/>
        <v>239.14</v>
      </c>
      <c r="H843" s="50">
        <f t="shared" si="143"/>
        <v>1267442</v>
      </c>
      <c r="I843" s="50">
        <f t="shared" si="143"/>
        <v>0</v>
      </c>
      <c r="J843" s="50">
        <f t="shared" si="143"/>
        <v>0</v>
      </c>
      <c r="K843" s="50">
        <f t="shared" si="143"/>
        <v>0</v>
      </c>
      <c r="L843" s="50">
        <f t="shared" si="143"/>
        <v>0</v>
      </c>
      <c r="M843" s="50">
        <f t="shared" si="143"/>
        <v>0</v>
      </c>
      <c r="N843" s="50">
        <f t="shared" si="143"/>
        <v>0</v>
      </c>
      <c r="O843" s="50">
        <f t="shared" si="143"/>
        <v>0</v>
      </c>
      <c r="P843" s="50">
        <f t="shared" si="143"/>
        <v>0</v>
      </c>
      <c r="Q843" s="50">
        <f t="shared" si="143"/>
        <v>0</v>
      </c>
      <c r="R843" s="50">
        <f t="shared" si="143"/>
        <v>200000</v>
      </c>
    </row>
    <row r="844" spans="1:19" ht="21.95" customHeight="1">
      <c r="A844" s="23" t="s">
        <v>1244</v>
      </c>
      <c r="B844" s="28" t="s">
        <v>178</v>
      </c>
      <c r="C844" s="1">
        <f>SUM(D844,F844,H844,J844,L844,N844,O844,P844,Q844,R844)</f>
        <v>1467442</v>
      </c>
      <c r="D844" s="25">
        <v>0</v>
      </c>
      <c r="E844" s="44">
        <v>0</v>
      </c>
      <c r="F844" s="25">
        <v>0</v>
      </c>
      <c r="G844" s="25">
        <v>239.14</v>
      </c>
      <c r="H844" s="25">
        <v>1267442</v>
      </c>
      <c r="I844" s="25">
        <v>0</v>
      </c>
      <c r="J844" s="25">
        <v>0</v>
      </c>
      <c r="K844" s="25">
        <v>0</v>
      </c>
      <c r="L844" s="3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200000</v>
      </c>
    </row>
    <row r="845" spans="1:19" ht="45" customHeight="1">
      <c r="A845" s="57" t="s">
        <v>181</v>
      </c>
      <c r="B845" s="57"/>
      <c r="C845" s="50">
        <f>SUM(C846:C860)</f>
        <v>74881360</v>
      </c>
      <c r="D845" s="50">
        <f t="shared" ref="D845:R845" si="144">SUM(D846:D860)</f>
        <v>12925987</v>
      </c>
      <c r="E845" s="51">
        <f t="shared" si="144"/>
        <v>0</v>
      </c>
      <c r="F845" s="50">
        <f t="shared" si="144"/>
        <v>0</v>
      </c>
      <c r="G845" s="50">
        <f t="shared" si="144"/>
        <v>7297.6</v>
      </c>
      <c r="H845" s="50">
        <f t="shared" si="144"/>
        <v>36979080</v>
      </c>
      <c r="I845" s="50">
        <f t="shared" si="144"/>
        <v>507.1</v>
      </c>
      <c r="J845" s="50">
        <f t="shared" si="144"/>
        <v>608520</v>
      </c>
      <c r="K845" s="50">
        <f t="shared" si="144"/>
        <v>8202.6</v>
      </c>
      <c r="L845" s="50">
        <f t="shared" si="144"/>
        <v>21367773</v>
      </c>
      <c r="M845" s="50">
        <f t="shared" si="144"/>
        <v>0</v>
      </c>
      <c r="N845" s="50">
        <f t="shared" si="144"/>
        <v>0</v>
      </c>
      <c r="O845" s="50">
        <f t="shared" si="144"/>
        <v>0</v>
      </c>
      <c r="P845" s="50">
        <f t="shared" si="144"/>
        <v>0</v>
      </c>
      <c r="Q845" s="50">
        <f t="shared" si="144"/>
        <v>0</v>
      </c>
      <c r="R845" s="50">
        <f t="shared" si="144"/>
        <v>3000000</v>
      </c>
    </row>
    <row r="846" spans="1:19" ht="21.95" customHeight="1">
      <c r="A846" s="71" t="s">
        <v>1245</v>
      </c>
      <c r="B846" s="30" t="s">
        <v>211</v>
      </c>
      <c r="C846" s="1">
        <f t="shared" ref="C846:C864" si="145">SUM(D846,F846,H846,J846,L846,N846,O846,P846,Q846,R846)</f>
        <v>5810443.5</v>
      </c>
      <c r="D846" s="25">
        <v>0</v>
      </c>
      <c r="E846" s="44">
        <v>0</v>
      </c>
      <c r="F846" s="25">
        <v>0</v>
      </c>
      <c r="G846" s="25">
        <v>735.8</v>
      </c>
      <c r="H846" s="25">
        <f t="shared" ref="H846:H853" si="146">G846*5300</f>
        <v>3899739.9999999995</v>
      </c>
      <c r="I846" s="25">
        <v>0</v>
      </c>
      <c r="J846" s="25">
        <f>I846*410</f>
        <v>0</v>
      </c>
      <c r="K846" s="25">
        <v>656.7</v>
      </c>
      <c r="L846" s="25">
        <f t="shared" ref="L846:L853" si="147">K846*2605</f>
        <v>1710703.5000000002</v>
      </c>
      <c r="M846" s="25">
        <f>M886</f>
        <v>0</v>
      </c>
      <c r="N846" s="25">
        <f>N886</f>
        <v>0</v>
      </c>
      <c r="O846" s="25">
        <v>0</v>
      </c>
      <c r="P846" s="25">
        <f>P886</f>
        <v>0</v>
      </c>
      <c r="Q846" s="25">
        <v>0</v>
      </c>
      <c r="R846" s="25">
        <v>200000</v>
      </c>
    </row>
    <row r="847" spans="1:19" ht="21.95" customHeight="1">
      <c r="A847" s="71" t="s">
        <v>1246</v>
      </c>
      <c r="B847" s="30" t="s">
        <v>212</v>
      </c>
      <c r="C847" s="1">
        <f t="shared" si="145"/>
        <v>4204407.5</v>
      </c>
      <c r="D847" s="25">
        <v>571800</v>
      </c>
      <c r="E847" s="44">
        <v>0</v>
      </c>
      <c r="F847" s="25">
        <v>0</v>
      </c>
      <c r="G847" s="25">
        <v>306.8</v>
      </c>
      <c r="H847" s="25">
        <f t="shared" si="146"/>
        <v>1626040</v>
      </c>
      <c r="I847" s="25">
        <v>0</v>
      </c>
      <c r="J847" s="25">
        <f>I847*410</f>
        <v>0</v>
      </c>
      <c r="K847" s="25">
        <v>693.5</v>
      </c>
      <c r="L847" s="25">
        <f t="shared" si="147"/>
        <v>1806567.5</v>
      </c>
      <c r="M847" s="25">
        <f>M888</f>
        <v>0</v>
      </c>
      <c r="N847" s="25">
        <f>N888</f>
        <v>0</v>
      </c>
      <c r="O847" s="25">
        <f>O888</f>
        <v>0</v>
      </c>
      <c r="P847" s="25">
        <f>P888</f>
        <v>0</v>
      </c>
      <c r="Q847" s="25">
        <v>0</v>
      </c>
      <c r="R847" s="25">
        <v>200000</v>
      </c>
    </row>
    <row r="848" spans="1:19" ht="21.95" customHeight="1">
      <c r="A848" s="71" t="s">
        <v>1247</v>
      </c>
      <c r="B848" s="30" t="s">
        <v>213</v>
      </c>
      <c r="C848" s="1">
        <f t="shared" si="145"/>
        <v>7132478</v>
      </c>
      <c r="D848" s="25">
        <v>1377080</v>
      </c>
      <c r="E848" s="44">
        <v>0</v>
      </c>
      <c r="F848" s="25">
        <v>0</v>
      </c>
      <c r="G848" s="25">
        <v>688.6</v>
      </c>
      <c r="H848" s="25">
        <f t="shared" si="146"/>
        <v>3649580</v>
      </c>
      <c r="I848" s="25">
        <v>0</v>
      </c>
      <c r="J848" s="25">
        <f>I848*410</f>
        <v>0</v>
      </c>
      <c r="K848" s="25">
        <v>731.6</v>
      </c>
      <c r="L848" s="25">
        <f t="shared" si="147"/>
        <v>1905818</v>
      </c>
      <c r="M848" s="25">
        <f t="shared" ref="M848:P850" si="148">M890</f>
        <v>0</v>
      </c>
      <c r="N848" s="25">
        <f t="shared" si="148"/>
        <v>0</v>
      </c>
      <c r="O848" s="25">
        <f t="shared" si="148"/>
        <v>0</v>
      </c>
      <c r="P848" s="25">
        <f t="shared" si="148"/>
        <v>0</v>
      </c>
      <c r="Q848" s="25">
        <v>0</v>
      </c>
      <c r="R848" s="25">
        <v>200000</v>
      </c>
      <c r="S848" s="16"/>
    </row>
    <row r="849" spans="1:18" ht="21.95" customHeight="1">
      <c r="A849" s="71" t="s">
        <v>1248</v>
      </c>
      <c r="B849" s="30" t="s">
        <v>214</v>
      </c>
      <c r="C849" s="1">
        <f t="shared" si="145"/>
        <v>4094349.5</v>
      </c>
      <c r="D849" s="25">
        <v>525688</v>
      </c>
      <c r="E849" s="44">
        <v>0</v>
      </c>
      <c r="F849" s="25">
        <v>0</v>
      </c>
      <c r="G849" s="25">
        <v>476.2</v>
      </c>
      <c r="H849" s="25">
        <f t="shared" si="146"/>
        <v>2523860</v>
      </c>
      <c r="I849" s="25">
        <v>0</v>
      </c>
      <c r="J849" s="25">
        <f>I849*410</f>
        <v>0</v>
      </c>
      <c r="K849" s="25">
        <v>324.3</v>
      </c>
      <c r="L849" s="25">
        <f t="shared" si="147"/>
        <v>844801.5</v>
      </c>
      <c r="M849" s="25">
        <f t="shared" si="148"/>
        <v>0</v>
      </c>
      <c r="N849" s="25">
        <f t="shared" si="148"/>
        <v>0</v>
      </c>
      <c r="O849" s="25">
        <f t="shared" si="148"/>
        <v>0</v>
      </c>
      <c r="P849" s="25">
        <f t="shared" si="148"/>
        <v>0</v>
      </c>
      <c r="Q849" s="25">
        <v>0</v>
      </c>
      <c r="R849" s="25">
        <v>200000</v>
      </c>
    </row>
    <row r="850" spans="1:18" ht="21.95" customHeight="1">
      <c r="A850" s="71" t="s">
        <v>1249</v>
      </c>
      <c r="B850" s="30" t="s">
        <v>215</v>
      </c>
      <c r="C850" s="1">
        <f t="shared" si="145"/>
        <v>4279670</v>
      </c>
      <c r="D850" s="25">
        <v>350000</v>
      </c>
      <c r="E850" s="44">
        <v>0</v>
      </c>
      <c r="F850" s="25">
        <v>0</v>
      </c>
      <c r="G850" s="25">
        <v>582.79999999999995</v>
      </c>
      <c r="H850" s="25">
        <f t="shared" si="146"/>
        <v>3088839.9999999995</v>
      </c>
      <c r="I850" s="25">
        <v>0</v>
      </c>
      <c r="J850" s="25">
        <f>I850*410</f>
        <v>0</v>
      </c>
      <c r="K850" s="25">
        <v>246</v>
      </c>
      <c r="L850" s="25">
        <f t="shared" si="147"/>
        <v>640830</v>
      </c>
      <c r="M850" s="25">
        <f t="shared" si="148"/>
        <v>0</v>
      </c>
      <c r="N850" s="25">
        <f t="shared" si="148"/>
        <v>0</v>
      </c>
      <c r="O850" s="25">
        <f t="shared" si="148"/>
        <v>0</v>
      </c>
      <c r="P850" s="25">
        <f t="shared" si="148"/>
        <v>0</v>
      </c>
      <c r="Q850" s="25">
        <v>0</v>
      </c>
      <c r="R850" s="25">
        <v>200000</v>
      </c>
    </row>
    <row r="851" spans="1:18" ht="21.95" customHeight="1">
      <c r="A851" s="71" t="s">
        <v>1250</v>
      </c>
      <c r="B851" s="30" t="s">
        <v>216</v>
      </c>
      <c r="C851" s="1">
        <f t="shared" si="145"/>
        <v>2332910.5</v>
      </c>
      <c r="D851" s="25">
        <v>402154</v>
      </c>
      <c r="E851" s="44">
        <v>0</v>
      </c>
      <c r="F851" s="25">
        <v>0</v>
      </c>
      <c r="G851" s="25">
        <v>176.5</v>
      </c>
      <c r="H851" s="25">
        <f t="shared" si="146"/>
        <v>935450</v>
      </c>
      <c r="I851" s="25">
        <v>0</v>
      </c>
      <c r="J851" s="25">
        <v>0</v>
      </c>
      <c r="K851" s="25">
        <v>305.3</v>
      </c>
      <c r="L851" s="25">
        <f t="shared" si="147"/>
        <v>795306.5</v>
      </c>
      <c r="M851" s="25">
        <f t="shared" ref="M851:N853" si="149">M893</f>
        <v>0</v>
      </c>
      <c r="N851" s="25">
        <f t="shared" si="149"/>
        <v>0</v>
      </c>
      <c r="O851" s="25">
        <v>0</v>
      </c>
      <c r="P851" s="25">
        <f>P893</f>
        <v>0</v>
      </c>
      <c r="Q851" s="25">
        <v>0</v>
      </c>
      <c r="R851" s="25">
        <v>200000</v>
      </c>
    </row>
    <row r="852" spans="1:18" ht="21.95" customHeight="1">
      <c r="A852" s="71" t="s">
        <v>1251</v>
      </c>
      <c r="B852" s="30" t="s">
        <v>217</v>
      </c>
      <c r="C852" s="1">
        <f t="shared" si="145"/>
        <v>9210414</v>
      </c>
      <c r="D852" s="25">
        <v>2622616</v>
      </c>
      <c r="E852" s="44">
        <v>0</v>
      </c>
      <c r="F852" s="25">
        <v>0</v>
      </c>
      <c r="G852" s="25">
        <v>657.9</v>
      </c>
      <c r="H852" s="25">
        <f t="shared" si="146"/>
        <v>3486870</v>
      </c>
      <c r="I852" s="25">
        <v>0</v>
      </c>
      <c r="J852" s="25">
        <v>0</v>
      </c>
      <c r="K852" s="25">
        <v>1113.5999999999999</v>
      </c>
      <c r="L852" s="25">
        <f t="shared" si="147"/>
        <v>2900927.9999999995</v>
      </c>
      <c r="M852" s="25">
        <f t="shared" si="149"/>
        <v>0</v>
      </c>
      <c r="N852" s="25">
        <f t="shared" si="149"/>
        <v>0</v>
      </c>
      <c r="O852" s="25">
        <f>O894</f>
        <v>0</v>
      </c>
      <c r="P852" s="25">
        <f>P894</f>
        <v>0</v>
      </c>
      <c r="Q852" s="25">
        <v>0</v>
      </c>
      <c r="R852" s="25">
        <v>200000</v>
      </c>
    </row>
    <row r="853" spans="1:18" ht="21.95" customHeight="1">
      <c r="A853" s="71" t="s">
        <v>1252</v>
      </c>
      <c r="B853" s="30" t="s">
        <v>218</v>
      </c>
      <c r="C853" s="1">
        <f t="shared" si="145"/>
        <v>5484424.5</v>
      </c>
      <c r="D853" s="25">
        <v>503360</v>
      </c>
      <c r="E853" s="44">
        <v>0</v>
      </c>
      <c r="F853" s="25">
        <v>0</v>
      </c>
      <c r="G853" s="25">
        <v>620.70000000000005</v>
      </c>
      <c r="H853" s="25">
        <f t="shared" si="146"/>
        <v>3289710.0000000005</v>
      </c>
      <c r="I853" s="25">
        <v>507.1</v>
      </c>
      <c r="J853" s="25">
        <f>I853*1200</f>
        <v>608520</v>
      </c>
      <c r="K853" s="25">
        <v>338.9</v>
      </c>
      <c r="L853" s="25">
        <f t="shared" si="147"/>
        <v>882834.49999999988</v>
      </c>
      <c r="M853" s="25">
        <f t="shared" si="149"/>
        <v>0</v>
      </c>
      <c r="N853" s="25">
        <f t="shared" si="149"/>
        <v>0</v>
      </c>
      <c r="O853" s="25">
        <v>0</v>
      </c>
      <c r="P853" s="25">
        <f>P895</f>
        <v>0</v>
      </c>
      <c r="Q853" s="25">
        <v>0</v>
      </c>
      <c r="R853" s="25">
        <v>200000</v>
      </c>
    </row>
    <row r="854" spans="1:18" ht="21.95" customHeight="1">
      <c r="A854" s="71" t="s">
        <v>1253</v>
      </c>
      <c r="B854" s="30" t="s">
        <v>219</v>
      </c>
      <c r="C854" s="1">
        <f t="shared" si="145"/>
        <v>200000</v>
      </c>
      <c r="D854" s="25">
        <v>0</v>
      </c>
      <c r="E854" s="44">
        <v>0</v>
      </c>
      <c r="F854" s="25">
        <v>0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200000</v>
      </c>
    </row>
    <row r="855" spans="1:18" ht="21.95" customHeight="1">
      <c r="A855" s="71" t="s">
        <v>1254</v>
      </c>
      <c r="B855" s="30" t="s">
        <v>220</v>
      </c>
      <c r="C855" s="1">
        <f t="shared" si="145"/>
        <v>3002030</v>
      </c>
      <c r="D855" s="25">
        <v>0</v>
      </c>
      <c r="E855" s="44">
        <v>0</v>
      </c>
      <c r="F855" s="25">
        <v>0</v>
      </c>
      <c r="G855" s="25">
        <v>849.1</v>
      </c>
      <c r="H855" s="25">
        <f>G855*3300</f>
        <v>2802030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200000</v>
      </c>
    </row>
    <row r="856" spans="1:18" ht="21.95" customHeight="1">
      <c r="A856" s="71" t="s">
        <v>1255</v>
      </c>
      <c r="B856" s="32" t="s">
        <v>221</v>
      </c>
      <c r="C856" s="1">
        <f t="shared" si="145"/>
        <v>13223697</v>
      </c>
      <c r="D856" s="25">
        <v>3740007</v>
      </c>
      <c r="E856" s="44">
        <v>0</v>
      </c>
      <c r="F856" s="25">
        <v>0</v>
      </c>
      <c r="G856" s="25">
        <v>781.4</v>
      </c>
      <c r="H856" s="25">
        <f>G856*5300</f>
        <v>4141420</v>
      </c>
      <c r="I856" s="25">
        <v>0</v>
      </c>
      <c r="J856" s="25">
        <v>0</v>
      </c>
      <c r="K856" s="25">
        <v>1974</v>
      </c>
      <c r="L856" s="25">
        <f>K856*2605</f>
        <v>5142270</v>
      </c>
      <c r="M856" s="25">
        <f t="shared" ref="M856:P860" si="150">M897</f>
        <v>0</v>
      </c>
      <c r="N856" s="25">
        <f t="shared" si="150"/>
        <v>0</v>
      </c>
      <c r="O856" s="25">
        <f t="shared" si="150"/>
        <v>0</v>
      </c>
      <c r="P856" s="25">
        <f t="shared" si="150"/>
        <v>0</v>
      </c>
      <c r="Q856" s="25">
        <v>0</v>
      </c>
      <c r="R856" s="25">
        <v>200000</v>
      </c>
    </row>
    <row r="857" spans="1:18" ht="21.95" customHeight="1">
      <c r="A857" s="71" t="s">
        <v>1256</v>
      </c>
      <c r="B857" s="30" t="s">
        <v>225</v>
      </c>
      <c r="C857" s="1">
        <f t="shared" si="145"/>
        <v>3625934</v>
      </c>
      <c r="D857" s="25">
        <v>0</v>
      </c>
      <c r="E857" s="44">
        <v>0</v>
      </c>
      <c r="F857" s="25">
        <v>0</v>
      </c>
      <c r="G857" s="25">
        <v>415</v>
      </c>
      <c r="H857" s="25">
        <f>G857*5300</f>
        <v>2199500</v>
      </c>
      <c r="I857" s="25">
        <v>0</v>
      </c>
      <c r="J857" s="25">
        <v>0</v>
      </c>
      <c r="K857" s="25">
        <v>470.8</v>
      </c>
      <c r="L857" s="25">
        <f>K857*2605</f>
        <v>1226434</v>
      </c>
      <c r="M857" s="25">
        <f t="shared" si="150"/>
        <v>0</v>
      </c>
      <c r="N857" s="25">
        <f t="shared" si="150"/>
        <v>0</v>
      </c>
      <c r="O857" s="25">
        <f t="shared" si="150"/>
        <v>0</v>
      </c>
      <c r="P857" s="25">
        <f t="shared" si="150"/>
        <v>0</v>
      </c>
      <c r="Q857" s="25">
        <v>0</v>
      </c>
      <c r="R857" s="25">
        <v>200000</v>
      </c>
    </row>
    <row r="858" spans="1:18" ht="21.95" customHeight="1">
      <c r="A858" s="71" t="s">
        <v>1257</v>
      </c>
      <c r="B858" s="30" t="s">
        <v>222</v>
      </c>
      <c r="C858" s="1">
        <f t="shared" si="145"/>
        <v>3680515</v>
      </c>
      <c r="D858" s="25">
        <v>923960</v>
      </c>
      <c r="E858" s="44">
        <v>0</v>
      </c>
      <c r="F858" s="25">
        <v>0</v>
      </c>
      <c r="G858" s="25">
        <v>254.8</v>
      </c>
      <c r="H858" s="25">
        <f>G858*5300</f>
        <v>1350440</v>
      </c>
      <c r="I858" s="25">
        <v>0</v>
      </c>
      <c r="J858" s="25">
        <v>0</v>
      </c>
      <c r="K858" s="25">
        <v>463</v>
      </c>
      <c r="L858" s="25">
        <f>K858*2605</f>
        <v>1206115</v>
      </c>
      <c r="M858" s="25">
        <f t="shared" si="150"/>
        <v>0</v>
      </c>
      <c r="N858" s="25">
        <f t="shared" si="150"/>
        <v>0</v>
      </c>
      <c r="O858" s="25">
        <f t="shared" si="150"/>
        <v>0</v>
      </c>
      <c r="P858" s="25">
        <f t="shared" si="150"/>
        <v>0</v>
      </c>
      <c r="Q858" s="25">
        <v>0</v>
      </c>
      <c r="R858" s="25">
        <v>200000</v>
      </c>
    </row>
    <row r="859" spans="1:18" ht="21.95" customHeight="1">
      <c r="A859" s="71" t="s">
        <v>1258</v>
      </c>
      <c r="B859" s="30" t="s">
        <v>223</v>
      </c>
      <c r="C859" s="1">
        <f t="shared" si="145"/>
        <v>4397571.5</v>
      </c>
      <c r="D859" s="25">
        <v>941920</v>
      </c>
      <c r="E859" s="44">
        <v>0</v>
      </c>
      <c r="F859" s="25">
        <v>0</v>
      </c>
      <c r="G859" s="25">
        <v>384.1</v>
      </c>
      <c r="H859" s="25">
        <f>G859*5300</f>
        <v>2035730.0000000002</v>
      </c>
      <c r="I859" s="25">
        <v>0</v>
      </c>
      <c r="J859" s="25">
        <v>0</v>
      </c>
      <c r="K859" s="25">
        <v>468.3</v>
      </c>
      <c r="L859" s="25">
        <f>K859*2605</f>
        <v>1219921.5</v>
      </c>
      <c r="M859" s="25">
        <f t="shared" si="150"/>
        <v>0</v>
      </c>
      <c r="N859" s="25">
        <f t="shared" si="150"/>
        <v>0</v>
      </c>
      <c r="O859" s="25">
        <f t="shared" si="150"/>
        <v>0</v>
      </c>
      <c r="P859" s="25">
        <f t="shared" si="150"/>
        <v>0</v>
      </c>
      <c r="Q859" s="25">
        <v>0</v>
      </c>
      <c r="R859" s="25">
        <v>200000</v>
      </c>
    </row>
    <row r="860" spans="1:18" ht="21.95" customHeight="1">
      <c r="A860" s="71" t="s">
        <v>1259</v>
      </c>
      <c r="B860" s="30" t="s">
        <v>224</v>
      </c>
      <c r="C860" s="1">
        <f t="shared" si="145"/>
        <v>4202515</v>
      </c>
      <c r="D860" s="25">
        <v>967402</v>
      </c>
      <c r="E860" s="44">
        <v>0</v>
      </c>
      <c r="F860" s="25">
        <v>0</v>
      </c>
      <c r="G860" s="25">
        <v>367.9</v>
      </c>
      <c r="H860" s="25">
        <f>G860*5300</f>
        <v>1949869.9999999998</v>
      </c>
      <c r="I860" s="25">
        <v>0</v>
      </c>
      <c r="J860" s="25">
        <v>0</v>
      </c>
      <c r="K860" s="25">
        <v>416.6</v>
      </c>
      <c r="L860" s="25">
        <f>K860*2605</f>
        <v>1085243</v>
      </c>
      <c r="M860" s="25">
        <f t="shared" si="150"/>
        <v>0</v>
      </c>
      <c r="N860" s="25">
        <f t="shared" si="150"/>
        <v>0</v>
      </c>
      <c r="O860" s="25">
        <f t="shared" si="150"/>
        <v>0</v>
      </c>
      <c r="P860" s="25">
        <f t="shared" si="150"/>
        <v>0</v>
      </c>
      <c r="Q860" s="25">
        <v>0</v>
      </c>
      <c r="R860" s="25">
        <v>200000</v>
      </c>
    </row>
    <row r="861" spans="1:18" ht="45" customHeight="1">
      <c r="A861" s="57" t="s">
        <v>240</v>
      </c>
      <c r="B861" s="57"/>
      <c r="C861" s="50">
        <f>SUM(C862:C864)</f>
        <v>11737885.5</v>
      </c>
      <c r="D861" s="50">
        <f t="shared" ref="D861:R861" si="151">SUM(D862:D864)</f>
        <v>2487916</v>
      </c>
      <c r="E861" s="51">
        <f t="shared" si="151"/>
        <v>0</v>
      </c>
      <c r="F861" s="50">
        <f t="shared" si="151"/>
        <v>0</v>
      </c>
      <c r="G861" s="50">
        <f t="shared" si="151"/>
        <v>987.75</v>
      </c>
      <c r="H861" s="50">
        <f t="shared" si="151"/>
        <v>5235075</v>
      </c>
      <c r="I861" s="50">
        <f t="shared" si="151"/>
        <v>0</v>
      </c>
      <c r="J861" s="50">
        <f t="shared" si="151"/>
        <v>0</v>
      </c>
      <c r="K861" s="50">
        <f t="shared" si="151"/>
        <v>1310.9</v>
      </c>
      <c r="L861" s="50">
        <f t="shared" si="151"/>
        <v>3414894.5</v>
      </c>
      <c r="M861" s="50">
        <f t="shared" si="151"/>
        <v>0</v>
      </c>
      <c r="N861" s="50">
        <f t="shared" si="151"/>
        <v>0</v>
      </c>
      <c r="O861" s="50">
        <f t="shared" si="151"/>
        <v>0</v>
      </c>
      <c r="P861" s="50">
        <f t="shared" si="151"/>
        <v>0</v>
      </c>
      <c r="Q861" s="50">
        <f t="shared" si="151"/>
        <v>0</v>
      </c>
      <c r="R861" s="50">
        <f t="shared" si="151"/>
        <v>600000</v>
      </c>
    </row>
    <row r="862" spans="1:18" ht="21.95" customHeight="1">
      <c r="A862" s="23" t="s">
        <v>1260</v>
      </c>
      <c r="B862" s="28" t="s">
        <v>237</v>
      </c>
      <c r="C862" s="1">
        <f t="shared" si="145"/>
        <v>4125493</v>
      </c>
      <c r="D862" s="25">
        <v>711353</v>
      </c>
      <c r="E862" s="44">
        <v>0</v>
      </c>
      <c r="F862" s="25">
        <v>0</v>
      </c>
      <c r="G862" s="25">
        <v>371.5</v>
      </c>
      <c r="H862" s="25">
        <v>1968950</v>
      </c>
      <c r="I862" s="25">
        <v>0</v>
      </c>
      <c r="J862" s="25">
        <v>0</v>
      </c>
      <c r="K862" s="25">
        <v>478</v>
      </c>
      <c r="L862" s="25">
        <v>1245190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200000</v>
      </c>
    </row>
    <row r="863" spans="1:18" ht="21.95" customHeight="1">
      <c r="A863" s="23" t="s">
        <v>1261</v>
      </c>
      <c r="B863" s="28" t="s">
        <v>238</v>
      </c>
      <c r="C863" s="1">
        <f t="shared" si="145"/>
        <v>4481173.5</v>
      </c>
      <c r="D863" s="25">
        <v>1065210</v>
      </c>
      <c r="E863" s="44">
        <v>0</v>
      </c>
      <c r="F863" s="25">
        <v>0</v>
      </c>
      <c r="G863" s="25">
        <v>371.5</v>
      </c>
      <c r="H863" s="25">
        <v>1968950</v>
      </c>
      <c r="I863" s="25">
        <v>0</v>
      </c>
      <c r="J863" s="25">
        <v>0</v>
      </c>
      <c r="K863" s="25">
        <v>478.7</v>
      </c>
      <c r="L863" s="25">
        <v>1247013.5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200000</v>
      </c>
    </row>
    <row r="864" spans="1:18" ht="21.95" customHeight="1">
      <c r="A864" s="23" t="s">
        <v>1262</v>
      </c>
      <c r="B864" s="28" t="s">
        <v>239</v>
      </c>
      <c r="C864" s="1">
        <f t="shared" si="145"/>
        <v>3131219</v>
      </c>
      <c r="D864" s="25">
        <v>711353</v>
      </c>
      <c r="E864" s="44">
        <v>0</v>
      </c>
      <c r="F864" s="25">
        <v>0</v>
      </c>
      <c r="G864" s="25">
        <v>244.75</v>
      </c>
      <c r="H864" s="25">
        <v>1297175</v>
      </c>
      <c r="I864" s="25">
        <v>0</v>
      </c>
      <c r="J864" s="25">
        <v>0</v>
      </c>
      <c r="K864" s="25">
        <v>354.2</v>
      </c>
      <c r="L864" s="25">
        <v>922691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200000</v>
      </c>
    </row>
    <row r="865" spans="1:19" ht="45" customHeight="1">
      <c r="A865" s="57" t="s">
        <v>244</v>
      </c>
      <c r="B865" s="57"/>
      <c r="C865" s="50">
        <f>SUM(C866:C869)</f>
        <v>13534384.599999998</v>
      </c>
      <c r="D865" s="50">
        <f t="shared" ref="D865:R865" si="152">SUM(D866:D869)</f>
        <v>2978414.4000000004</v>
      </c>
      <c r="E865" s="51">
        <f t="shared" si="152"/>
        <v>0</v>
      </c>
      <c r="F865" s="50">
        <f t="shared" si="152"/>
        <v>0</v>
      </c>
      <c r="G865" s="50">
        <f t="shared" si="152"/>
        <v>1110.56</v>
      </c>
      <c r="H865" s="50">
        <f t="shared" si="152"/>
        <v>5330688</v>
      </c>
      <c r="I865" s="50">
        <f t="shared" si="152"/>
        <v>0</v>
      </c>
      <c r="J865" s="50">
        <f t="shared" si="152"/>
        <v>0</v>
      </c>
      <c r="K865" s="50">
        <f t="shared" si="152"/>
        <v>1502.8400000000001</v>
      </c>
      <c r="L865" s="50">
        <f t="shared" si="152"/>
        <v>3914898.2</v>
      </c>
      <c r="M865" s="50">
        <f t="shared" si="152"/>
        <v>243.04</v>
      </c>
      <c r="N865" s="50">
        <f t="shared" si="152"/>
        <v>510384</v>
      </c>
      <c r="O865" s="50">
        <f t="shared" si="152"/>
        <v>0</v>
      </c>
      <c r="P865" s="50">
        <f t="shared" si="152"/>
        <v>0</v>
      </c>
      <c r="Q865" s="50">
        <f t="shared" si="152"/>
        <v>0</v>
      </c>
      <c r="R865" s="50">
        <f t="shared" si="152"/>
        <v>800000</v>
      </c>
    </row>
    <row r="866" spans="1:19" ht="21.95" customHeight="1">
      <c r="A866" s="23" t="s">
        <v>1263</v>
      </c>
      <c r="B866" s="28" t="s">
        <v>252</v>
      </c>
      <c r="C866" s="1">
        <f>SUM(D866,F866,H866,J866,L866,N866,O866,P866,Q866,R866)</f>
        <v>4189322</v>
      </c>
      <c r="D866" s="25">
        <v>1012059</v>
      </c>
      <c r="E866" s="44">
        <v>0</v>
      </c>
      <c r="F866" s="25">
        <v>0</v>
      </c>
      <c r="G866" s="25">
        <v>347.64</v>
      </c>
      <c r="H866" s="25">
        <v>1668672</v>
      </c>
      <c r="I866" s="25">
        <v>0</v>
      </c>
      <c r="J866" s="25">
        <v>0</v>
      </c>
      <c r="K866" s="25">
        <v>442.2</v>
      </c>
      <c r="L866" s="25">
        <v>1151931</v>
      </c>
      <c r="M866" s="25">
        <v>74.599999999999994</v>
      </c>
      <c r="N866" s="25">
        <v>156660</v>
      </c>
      <c r="O866" s="25">
        <v>0</v>
      </c>
      <c r="P866" s="25">
        <v>0</v>
      </c>
      <c r="Q866" s="25">
        <v>0</v>
      </c>
      <c r="R866" s="25">
        <v>200000</v>
      </c>
    </row>
    <row r="867" spans="1:19" ht="21.95" customHeight="1">
      <c r="A867" s="23" t="s">
        <v>1264</v>
      </c>
      <c r="B867" s="28" t="s">
        <v>253</v>
      </c>
      <c r="C867" s="1">
        <f>SUM(D867,F867,H867,J867,L867,N867,O867,P867,Q867,R867)</f>
        <v>3189736.6</v>
      </c>
      <c r="D867" s="25">
        <v>727614.6</v>
      </c>
      <c r="E867" s="44">
        <v>0</v>
      </c>
      <c r="F867" s="25">
        <v>0</v>
      </c>
      <c r="G867" s="25">
        <v>255.83</v>
      </c>
      <c r="H867" s="25">
        <v>1227984</v>
      </c>
      <c r="I867" s="25">
        <v>0</v>
      </c>
      <c r="J867" s="25">
        <v>0</v>
      </c>
      <c r="K867" s="25">
        <v>350</v>
      </c>
      <c r="L867" s="25">
        <v>911750</v>
      </c>
      <c r="M867" s="25">
        <v>58.28</v>
      </c>
      <c r="N867" s="25">
        <v>122388</v>
      </c>
      <c r="O867" s="25">
        <v>0</v>
      </c>
      <c r="P867" s="25">
        <v>0</v>
      </c>
      <c r="Q867" s="25">
        <v>0</v>
      </c>
      <c r="R867" s="25">
        <v>200000</v>
      </c>
    </row>
    <row r="868" spans="1:19" ht="21.95" customHeight="1">
      <c r="A868" s="23" t="s">
        <v>1265</v>
      </c>
      <c r="B868" s="28" t="s">
        <v>255</v>
      </c>
      <c r="C868" s="1">
        <f>SUM(D868,F868,H868,J868,L868,N868,O868,P868,Q868,R868)</f>
        <v>3105119.3</v>
      </c>
      <c r="D868" s="25">
        <v>727857.3</v>
      </c>
      <c r="E868" s="44">
        <v>0</v>
      </c>
      <c r="F868" s="25">
        <v>0</v>
      </c>
      <c r="G868" s="25">
        <v>238.62</v>
      </c>
      <c r="H868" s="25">
        <v>1145376</v>
      </c>
      <c r="I868" s="25">
        <v>0</v>
      </c>
      <c r="J868" s="25">
        <v>0</v>
      </c>
      <c r="K868" s="25">
        <v>349.2</v>
      </c>
      <c r="L868" s="25">
        <v>909666</v>
      </c>
      <c r="M868" s="25">
        <v>58.2</v>
      </c>
      <c r="N868" s="25">
        <v>122220</v>
      </c>
      <c r="O868" s="25">
        <v>0</v>
      </c>
      <c r="P868" s="25">
        <v>0</v>
      </c>
      <c r="Q868" s="25">
        <v>0</v>
      </c>
      <c r="R868" s="25">
        <v>200000</v>
      </c>
    </row>
    <row r="869" spans="1:19" ht="21.95" customHeight="1">
      <c r="A869" s="23" t="s">
        <v>1266</v>
      </c>
      <c r="B869" s="28" t="s">
        <v>256</v>
      </c>
      <c r="C869" s="1">
        <f>SUM(D869,F869,H869,J869,L869,N869,O869,P869,Q869,R869)</f>
        <v>3050206.7</v>
      </c>
      <c r="D869" s="25">
        <v>510883.5</v>
      </c>
      <c r="E869" s="44">
        <v>0</v>
      </c>
      <c r="F869" s="25">
        <v>0</v>
      </c>
      <c r="G869" s="25">
        <v>268.47000000000003</v>
      </c>
      <c r="H869" s="25">
        <v>1288656</v>
      </c>
      <c r="I869" s="25">
        <v>0</v>
      </c>
      <c r="J869" s="25">
        <v>0</v>
      </c>
      <c r="K869" s="25">
        <v>361.44</v>
      </c>
      <c r="L869" s="25">
        <v>941551.2</v>
      </c>
      <c r="M869" s="25">
        <v>51.96</v>
      </c>
      <c r="N869" s="25">
        <v>109116</v>
      </c>
      <c r="O869" s="25">
        <v>0</v>
      </c>
      <c r="P869" s="25">
        <v>0</v>
      </c>
      <c r="Q869" s="25">
        <v>0</v>
      </c>
      <c r="R869" s="25">
        <v>200000</v>
      </c>
    </row>
    <row r="870" spans="1:19" ht="45" customHeight="1">
      <c r="A870" s="57" t="s">
        <v>263</v>
      </c>
      <c r="B870" s="57"/>
      <c r="C870" s="50">
        <f>SUM(C871)</f>
        <v>3200427</v>
      </c>
      <c r="D870" s="50">
        <f t="shared" ref="D870:R870" si="153">SUM(D871)</f>
        <v>660872</v>
      </c>
      <c r="E870" s="51">
        <f t="shared" si="153"/>
        <v>0</v>
      </c>
      <c r="F870" s="50">
        <f t="shared" si="153"/>
        <v>0</v>
      </c>
      <c r="G870" s="50">
        <f t="shared" si="153"/>
        <v>272</v>
      </c>
      <c r="H870" s="50">
        <f t="shared" si="153"/>
        <v>1305600</v>
      </c>
      <c r="I870" s="50">
        <f t="shared" si="153"/>
        <v>0</v>
      </c>
      <c r="J870" s="50">
        <f t="shared" si="153"/>
        <v>0</v>
      </c>
      <c r="K870" s="50">
        <f t="shared" si="153"/>
        <v>335</v>
      </c>
      <c r="L870" s="50">
        <f t="shared" si="153"/>
        <v>872675</v>
      </c>
      <c r="M870" s="50">
        <f t="shared" si="153"/>
        <v>76.8</v>
      </c>
      <c r="N870" s="50">
        <f t="shared" si="153"/>
        <v>161280</v>
      </c>
      <c r="O870" s="50">
        <f t="shared" si="153"/>
        <v>0</v>
      </c>
      <c r="P870" s="50">
        <f t="shared" si="153"/>
        <v>0</v>
      </c>
      <c r="Q870" s="50">
        <f t="shared" si="153"/>
        <v>0</v>
      </c>
      <c r="R870" s="50">
        <f t="shared" si="153"/>
        <v>200000</v>
      </c>
      <c r="S870" s="16">
        <f>C870</f>
        <v>3200427</v>
      </c>
    </row>
    <row r="871" spans="1:19" ht="21.95" customHeight="1">
      <c r="A871" s="23" t="s">
        <v>1267</v>
      </c>
      <c r="B871" s="28" t="s">
        <v>261</v>
      </c>
      <c r="C871" s="1">
        <f>SUM(D871,F871,H871,J871,L871,N871,O871,P871,Q871,R871)</f>
        <v>3200427</v>
      </c>
      <c r="D871" s="25">
        <v>660872</v>
      </c>
      <c r="E871" s="44">
        <v>0</v>
      </c>
      <c r="F871" s="25">
        <v>0</v>
      </c>
      <c r="G871" s="25">
        <v>272</v>
      </c>
      <c r="H871" s="25">
        <v>1305600</v>
      </c>
      <c r="I871" s="25">
        <v>0</v>
      </c>
      <c r="J871" s="25">
        <v>0</v>
      </c>
      <c r="K871" s="25">
        <v>335</v>
      </c>
      <c r="L871" s="25">
        <v>872675</v>
      </c>
      <c r="M871" s="25">
        <v>76.8</v>
      </c>
      <c r="N871" s="25">
        <v>161280</v>
      </c>
      <c r="O871" s="25">
        <v>0</v>
      </c>
      <c r="P871" s="25">
        <v>0</v>
      </c>
      <c r="Q871" s="25">
        <v>0</v>
      </c>
      <c r="R871" s="25">
        <v>200000</v>
      </c>
    </row>
    <row r="872" spans="1:19" ht="45" customHeight="1">
      <c r="A872" s="57" t="s">
        <v>288</v>
      </c>
      <c r="B872" s="57"/>
      <c r="C872" s="50">
        <f>SUM(C873:C880)</f>
        <v>52598784.200000003</v>
      </c>
      <c r="D872" s="50">
        <f t="shared" ref="D872:R872" si="154">SUM(D873:D880)</f>
        <v>21912897.600000001</v>
      </c>
      <c r="E872" s="51">
        <f t="shared" si="154"/>
        <v>0</v>
      </c>
      <c r="F872" s="50">
        <f t="shared" si="154"/>
        <v>0</v>
      </c>
      <c r="G872" s="50">
        <f t="shared" si="154"/>
        <v>3621.3199999999997</v>
      </c>
      <c r="H872" s="50">
        <f t="shared" si="154"/>
        <v>16353076</v>
      </c>
      <c r="I872" s="50">
        <f t="shared" si="154"/>
        <v>315.59999999999997</v>
      </c>
      <c r="J872" s="50">
        <f t="shared" si="154"/>
        <v>781800</v>
      </c>
      <c r="K872" s="50">
        <f t="shared" si="154"/>
        <v>4587.7300000000005</v>
      </c>
      <c r="L872" s="50">
        <f t="shared" si="154"/>
        <v>11951010.6</v>
      </c>
      <c r="M872" s="50">
        <f t="shared" si="154"/>
        <v>0</v>
      </c>
      <c r="N872" s="50">
        <f t="shared" si="154"/>
        <v>0</v>
      </c>
      <c r="O872" s="50">
        <f t="shared" si="154"/>
        <v>0</v>
      </c>
      <c r="P872" s="50">
        <f t="shared" si="154"/>
        <v>0</v>
      </c>
      <c r="Q872" s="50">
        <f t="shared" si="154"/>
        <v>0</v>
      </c>
      <c r="R872" s="50">
        <f t="shared" si="154"/>
        <v>1600000</v>
      </c>
    </row>
    <row r="873" spans="1:19" ht="21.95" customHeight="1">
      <c r="A873" s="23" t="s">
        <v>1268</v>
      </c>
      <c r="B873" s="33" t="s">
        <v>268</v>
      </c>
      <c r="C873" s="1">
        <f t="shared" ref="C873:C880" si="155">SUM(D873,F873,H873,J873,L873,N873,O873,P873,Q873,R873)</f>
        <v>9001094</v>
      </c>
      <c r="D873" s="25">
        <v>8450814</v>
      </c>
      <c r="E873" s="44">
        <v>0</v>
      </c>
      <c r="F873" s="25">
        <v>0</v>
      </c>
      <c r="G873" s="25">
        <v>0</v>
      </c>
      <c r="H873" s="25">
        <v>0</v>
      </c>
      <c r="I873" s="25">
        <v>166.8</v>
      </c>
      <c r="J873" s="25">
        <v>350280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200000</v>
      </c>
    </row>
    <row r="874" spans="1:19" ht="21.95" customHeight="1">
      <c r="A874" s="23" t="s">
        <v>1269</v>
      </c>
      <c r="B874" s="33" t="s">
        <v>276</v>
      </c>
      <c r="C874" s="1">
        <f t="shared" si="155"/>
        <v>6507228.0500000007</v>
      </c>
      <c r="D874" s="25">
        <v>1639923.9</v>
      </c>
      <c r="E874" s="44">
        <v>0</v>
      </c>
      <c r="F874" s="25">
        <v>0</v>
      </c>
      <c r="G874" s="25">
        <v>555.79999999999995</v>
      </c>
      <c r="H874" s="25">
        <v>2961640</v>
      </c>
      <c r="I874" s="25">
        <v>42.7</v>
      </c>
      <c r="J874" s="25">
        <v>123830</v>
      </c>
      <c r="K874" s="25">
        <v>607.23</v>
      </c>
      <c r="L874" s="25">
        <v>1581834.15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200000</v>
      </c>
    </row>
    <row r="875" spans="1:19" ht="21.95" customHeight="1">
      <c r="A875" s="23" t="s">
        <v>1270</v>
      </c>
      <c r="B875" s="33" t="s">
        <v>281</v>
      </c>
      <c r="C875" s="1">
        <f t="shared" si="155"/>
        <v>3204040</v>
      </c>
      <c r="D875" s="25">
        <v>0</v>
      </c>
      <c r="E875" s="44">
        <v>0</v>
      </c>
      <c r="F875" s="25">
        <v>0</v>
      </c>
      <c r="G875" s="25">
        <v>566.79999999999995</v>
      </c>
      <c r="H875" s="25">
        <v>3004040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200000</v>
      </c>
    </row>
    <row r="876" spans="1:19" ht="21.95" customHeight="1">
      <c r="A876" s="23" t="s">
        <v>1271</v>
      </c>
      <c r="B876" s="33" t="s">
        <v>283</v>
      </c>
      <c r="C876" s="1">
        <f t="shared" si="155"/>
        <v>9618387.1999999993</v>
      </c>
      <c r="D876" s="25">
        <v>3862813.2</v>
      </c>
      <c r="E876" s="44">
        <v>0</v>
      </c>
      <c r="F876" s="25">
        <v>0</v>
      </c>
      <c r="G876" s="25">
        <v>682.66</v>
      </c>
      <c r="H876" s="25">
        <v>2252778</v>
      </c>
      <c r="I876" s="25">
        <v>52.7</v>
      </c>
      <c r="J876" s="25">
        <v>152830</v>
      </c>
      <c r="K876" s="25">
        <v>1209.2</v>
      </c>
      <c r="L876" s="25">
        <v>3149966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200000</v>
      </c>
    </row>
    <row r="877" spans="1:19" ht="21.95" customHeight="1">
      <c r="A877" s="23" t="s">
        <v>1272</v>
      </c>
      <c r="B877" s="33" t="s">
        <v>284</v>
      </c>
      <c r="C877" s="1">
        <f t="shared" si="155"/>
        <v>9841534.0999999996</v>
      </c>
      <c r="D877" s="25">
        <v>3902130.6</v>
      </c>
      <c r="E877" s="44">
        <v>0</v>
      </c>
      <c r="F877" s="25">
        <v>0</v>
      </c>
      <c r="G877" s="25">
        <v>745.25</v>
      </c>
      <c r="H877" s="25">
        <v>2459325</v>
      </c>
      <c r="I877" s="25">
        <v>53.4</v>
      </c>
      <c r="J877" s="25">
        <v>154860</v>
      </c>
      <c r="K877" s="25">
        <v>1199.7</v>
      </c>
      <c r="L877" s="25">
        <v>3125218.5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200000</v>
      </c>
    </row>
    <row r="878" spans="1:19" ht="21.95" customHeight="1">
      <c r="A878" s="23" t="s">
        <v>1273</v>
      </c>
      <c r="B878" s="33" t="s">
        <v>285</v>
      </c>
      <c r="C878" s="1">
        <f t="shared" si="155"/>
        <v>6242129.3000000007</v>
      </c>
      <c r="D878" s="25">
        <v>1642108.2</v>
      </c>
      <c r="E878" s="44">
        <v>0</v>
      </c>
      <c r="F878" s="25">
        <v>0</v>
      </c>
      <c r="G878" s="25">
        <v>562.9</v>
      </c>
      <c r="H878" s="25">
        <v>2983370</v>
      </c>
      <c r="I878" s="25">
        <v>0</v>
      </c>
      <c r="J878" s="25">
        <v>0</v>
      </c>
      <c r="K878" s="25">
        <v>543.82000000000005</v>
      </c>
      <c r="L878" s="25">
        <v>1416651.1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200000</v>
      </c>
    </row>
    <row r="879" spans="1:19" ht="21.95" customHeight="1">
      <c r="A879" s="23" t="s">
        <v>1274</v>
      </c>
      <c r="B879" s="33" t="s">
        <v>286</v>
      </c>
      <c r="C879" s="1">
        <f t="shared" si="155"/>
        <v>6226152.3000000007</v>
      </c>
      <c r="D879" s="25">
        <v>1622692.2</v>
      </c>
      <c r="E879" s="44">
        <v>0</v>
      </c>
      <c r="F879" s="25">
        <v>0</v>
      </c>
      <c r="G879" s="25">
        <v>507.91</v>
      </c>
      <c r="H879" s="25">
        <v>2691923</v>
      </c>
      <c r="I879" s="25">
        <v>0</v>
      </c>
      <c r="J879" s="25">
        <v>0</v>
      </c>
      <c r="K879" s="25">
        <v>657.02</v>
      </c>
      <c r="L879" s="25">
        <v>1711537.1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200000</v>
      </c>
    </row>
    <row r="880" spans="1:19" ht="21.95" customHeight="1">
      <c r="A880" s="23" t="s">
        <v>1275</v>
      </c>
      <c r="B880" s="33" t="s">
        <v>287</v>
      </c>
      <c r="C880" s="1">
        <f t="shared" si="155"/>
        <v>1958219.25</v>
      </c>
      <c r="D880" s="25">
        <v>792415.5</v>
      </c>
      <c r="E880" s="44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370.76</v>
      </c>
      <c r="L880" s="25">
        <v>965803.75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200000</v>
      </c>
    </row>
    <row r="881" spans="1:255" ht="45" customHeight="1">
      <c r="A881" s="57" t="s">
        <v>291</v>
      </c>
      <c r="B881" s="57"/>
      <c r="C881" s="50">
        <f>SUM(C882:C883)</f>
        <v>8853016</v>
      </c>
      <c r="D881" s="50">
        <f t="shared" ref="D881:R881" si="156">SUM(D882:D883)</f>
        <v>1979460</v>
      </c>
      <c r="E881" s="51">
        <f t="shared" si="156"/>
        <v>0</v>
      </c>
      <c r="F881" s="50">
        <f t="shared" si="156"/>
        <v>0</v>
      </c>
      <c r="G881" s="50">
        <f t="shared" si="156"/>
        <v>864</v>
      </c>
      <c r="H881" s="50">
        <f t="shared" si="156"/>
        <v>4579200</v>
      </c>
      <c r="I881" s="50">
        <f t="shared" si="156"/>
        <v>0</v>
      </c>
      <c r="J881" s="50">
        <f t="shared" si="156"/>
        <v>0</v>
      </c>
      <c r="K881" s="50">
        <f t="shared" si="156"/>
        <v>727.2</v>
      </c>
      <c r="L881" s="50">
        <f t="shared" si="156"/>
        <v>1894356</v>
      </c>
      <c r="M881" s="50">
        <f t="shared" si="156"/>
        <v>0</v>
      </c>
      <c r="N881" s="50">
        <f t="shared" si="156"/>
        <v>0</v>
      </c>
      <c r="O881" s="50">
        <f t="shared" si="156"/>
        <v>0</v>
      </c>
      <c r="P881" s="50">
        <f t="shared" si="156"/>
        <v>0</v>
      </c>
      <c r="Q881" s="50">
        <f t="shared" si="156"/>
        <v>0</v>
      </c>
      <c r="R881" s="50">
        <f t="shared" si="156"/>
        <v>400000</v>
      </c>
      <c r="S881" s="16">
        <f>C881</f>
        <v>8853016</v>
      </c>
    </row>
    <row r="882" spans="1:255" ht="21.95" customHeight="1">
      <c r="A882" s="23" t="s">
        <v>1276</v>
      </c>
      <c r="B882" s="33" t="s">
        <v>292</v>
      </c>
      <c r="C882" s="1">
        <f>SUM(D882,F882,H882,J882,L882,N882,O882,P882,Q882,R882)</f>
        <v>4426508</v>
      </c>
      <c r="D882" s="25">
        <v>989730</v>
      </c>
      <c r="E882" s="44">
        <v>0</v>
      </c>
      <c r="F882" s="25">
        <v>0</v>
      </c>
      <c r="G882" s="25">
        <v>432</v>
      </c>
      <c r="H882" s="25">
        <v>2289600</v>
      </c>
      <c r="I882" s="25">
        <v>0</v>
      </c>
      <c r="J882" s="25">
        <v>0</v>
      </c>
      <c r="K882" s="25">
        <v>363.6</v>
      </c>
      <c r="L882" s="25">
        <v>947178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200000</v>
      </c>
    </row>
    <row r="883" spans="1:255" ht="21.95" customHeight="1">
      <c r="A883" s="23" t="s">
        <v>1277</v>
      </c>
      <c r="B883" s="33" t="s">
        <v>293</v>
      </c>
      <c r="C883" s="1">
        <f>SUM(D883,F883,H883,J883,L883,N883,O883,P883,Q883,R883)</f>
        <v>4426508</v>
      </c>
      <c r="D883" s="25">
        <v>989730</v>
      </c>
      <c r="E883" s="44">
        <v>0</v>
      </c>
      <c r="F883" s="25">
        <v>0</v>
      </c>
      <c r="G883" s="25">
        <v>432</v>
      </c>
      <c r="H883" s="25">
        <v>2289600</v>
      </c>
      <c r="I883" s="25">
        <v>0</v>
      </c>
      <c r="J883" s="25">
        <v>0</v>
      </c>
      <c r="K883" s="25">
        <v>363.6</v>
      </c>
      <c r="L883" s="25">
        <v>947178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200000</v>
      </c>
    </row>
    <row r="884" spans="1:255" ht="45" customHeight="1">
      <c r="A884" s="57" t="s">
        <v>299</v>
      </c>
      <c r="B884" s="57"/>
      <c r="C884" s="50">
        <f>SUM(C885:C886)</f>
        <v>9310264</v>
      </c>
      <c r="D884" s="50">
        <f t="shared" ref="D884:R884" si="157">SUM(D885:D886)</f>
        <v>2436708</v>
      </c>
      <c r="E884" s="51">
        <f t="shared" si="157"/>
        <v>0</v>
      </c>
      <c r="F884" s="50">
        <f t="shared" si="157"/>
        <v>0</v>
      </c>
      <c r="G884" s="50">
        <f t="shared" si="157"/>
        <v>864</v>
      </c>
      <c r="H884" s="50">
        <f t="shared" si="157"/>
        <v>4579200</v>
      </c>
      <c r="I884" s="50">
        <f t="shared" si="157"/>
        <v>0</v>
      </c>
      <c r="J884" s="50">
        <f t="shared" si="157"/>
        <v>0</v>
      </c>
      <c r="K884" s="50">
        <f t="shared" si="157"/>
        <v>727.2</v>
      </c>
      <c r="L884" s="50">
        <f t="shared" si="157"/>
        <v>1894356</v>
      </c>
      <c r="M884" s="50">
        <f t="shared" si="157"/>
        <v>0</v>
      </c>
      <c r="N884" s="50">
        <f t="shared" si="157"/>
        <v>0</v>
      </c>
      <c r="O884" s="50">
        <f t="shared" si="157"/>
        <v>0</v>
      </c>
      <c r="P884" s="50">
        <f t="shared" si="157"/>
        <v>0</v>
      </c>
      <c r="Q884" s="50">
        <f t="shared" si="157"/>
        <v>0</v>
      </c>
      <c r="R884" s="50">
        <f t="shared" si="157"/>
        <v>400000</v>
      </c>
      <c r="S884" s="16">
        <f>C884</f>
        <v>9310264</v>
      </c>
    </row>
    <row r="885" spans="1:255" ht="21.95" customHeight="1">
      <c r="A885" s="23" t="s">
        <v>1278</v>
      </c>
      <c r="B885" s="33" t="s">
        <v>300</v>
      </c>
      <c r="C885" s="1">
        <f>SUM(D885,F885,H885,J885,L885,N885,O885,P885,Q885,R885)</f>
        <v>4655132</v>
      </c>
      <c r="D885" s="25">
        <v>1218354</v>
      </c>
      <c r="E885" s="44">
        <v>0</v>
      </c>
      <c r="F885" s="25">
        <v>0</v>
      </c>
      <c r="G885" s="25">
        <v>432</v>
      </c>
      <c r="H885" s="25">
        <v>2289600</v>
      </c>
      <c r="I885" s="25">
        <v>0</v>
      </c>
      <c r="J885" s="25">
        <v>0</v>
      </c>
      <c r="K885" s="25">
        <v>363.6</v>
      </c>
      <c r="L885" s="25">
        <v>947178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200000</v>
      </c>
    </row>
    <row r="886" spans="1:255" ht="21.95" customHeight="1">
      <c r="A886" s="21" t="s">
        <v>1279</v>
      </c>
      <c r="B886" s="33" t="s">
        <v>301</v>
      </c>
      <c r="C886" s="1">
        <f>SUM(D886,F886,H886,J886,L886,N886,O886,P886,Q886,R886)</f>
        <v>4655132</v>
      </c>
      <c r="D886" s="25">
        <v>1218354</v>
      </c>
      <c r="E886" s="44">
        <v>0</v>
      </c>
      <c r="F886" s="25">
        <v>0</v>
      </c>
      <c r="G886" s="25">
        <v>432</v>
      </c>
      <c r="H886" s="25">
        <v>2289600</v>
      </c>
      <c r="I886" s="25">
        <v>0</v>
      </c>
      <c r="J886" s="25">
        <v>0</v>
      </c>
      <c r="K886" s="25">
        <v>363.6</v>
      </c>
      <c r="L886" s="25">
        <v>947178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200000</v>
      </c>
    </row>
    <row r="887" spans="1:255" ht="45" customHeight="1">
      <c r="A887" s="57" t="s">
        <v>405</v>
      </c>
      <c r="B887" s="57"/>
      <c r="C887" s="50">
        <f>SUM(C888:C1058)</f>
        <v>680269931.66000009</v>
      </c>
      <c r="D887" s="50">
        <f t="shared" ref="D887:R887" si="158">SUM(D888:D1058)</f>
        <v>121148070.66</v>
      </c>
      <c r="E887" s="51">
        <f t="shared" si="158"/>
        <v>3</v>
      </c>
      <c r="F887" s="50">
        <f t="shared" si="158"/>
        <v>6450000</v>
      </c>
      <c r="G887" s="50">
        <f t="shared" si="158"/>
        <v>85813.180000000022</v>
      </c>
      <c r="H887" s="50">
        <f t="shared" si="158"/>
        <v>439624124</v>
      </c>
      <c r="I887" s="50">
        <f t="shared" si="158"/>
        <v>438</v>
      </c>
      <c r="J887" s="50">
        <f t="shared" si="158"/>
        <v>525600</v>
      </c>
      <c r="K887" s="50">
        <f t="shared" si="158"/>
        <v>29896.400000000001</v>
      </c>
      <c r="L887" s="50">
        <f t="shared" si="158"/>
        <v>77750137</v>
      </c>
      <c r="M887" s="50">
        <f t="shared" si="158"/>
        <v>236</v>
      </c>
      <c r="N887" s="50">
        <f t="shared" si="158"/>
        <v>472000</v>
      </c>
      <c r="O887" s="50">
        <f t="shared" si="158"/>
        <v>0</v>
      </c>
      <c r="P887" s="50">
        <f t="shared" si="158"/>
        <v>0</v>
      </c>
      <c r="Q887" s="50">
        <f t="shared" si="158"/>
        <v>0</v>
      </c>
      <c r="R887" s="50">
        <f t="shared" si="158"/>
        <v>34300000</v>
      </c>
    </row>
    <row r="888" spans="1:255" ht="21.95" customHeight="1">
      <c r="A888" s="71" t="s">
        <v>1280</v>
      </c>
      <c r="B888" s="28" t="s">
        <v>808</v>
      </c>
      <c r="C888" s="1">
        <f t="shared" ref="C888:C950" si="159">SUM(D888,F888,H888,J888,L888,N888,O888,P888,Q888,R888)</f>
        <v>2797000</v>
      </c>
      <c r="D888" s="3">
        <v>0</v>
      </c>
      <c r="E888" s="8">
        <v>0</v>
      </c>
      <c r="F888" s="3">
        <v>0</v>
      </c>
      <c r="G888" s="3">
        <v>490</v>
      </c>
      <c r="H888" s="3">
        <v>2597000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200000</v>
      </c>
    </row>
    <row r="889" spans="1:255" ht="21.95" customHeight="1">
      <c r="A889" s="71" t="s">
        <v>1281</v>
      </c>
      <c r="B889" s="28" t="s">
        <v>1562</v>
      </c>
      <c r="C889" s="1">
        <f t="shared" si="159"/>
        <v>1710900</v>
      </c>
      <c r="D889" s="3">
        <v>0</v>
      </c>
      <c r="E889" s="8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580</v>
      </c>
      <c r="L889" s="3">
        <f>K889*2605</f>
        <v>1510900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200000</v>
      </c>
    </row>
    <row r="890" spans="1:255" ht="21.95" customHeight="1">
      <c r="A890" s="71" t="s">
        <v>1282</v>
      </c>
      <c r="B890" s="34" t="s">
        <v>809</v>
      </c>
      <c r="C890" s="1">
        <f t="shared" si="159"/>
        <v>1565810</v>
      </c>
      <c r="D890" s="25">
        <v>0</v>
      </c>
      <c r="E890" s="44">
        <v>0</v>
      </c>
      <c r="F890" s="25">
        <v>0</v>
      </c>
      <c r="G890" s="25">
        <v>257.7</v>
      </c>
      <c r="H890" s="25">
        <v>1365810</v>
      </c>
      <c r="I890" s="25">
        <v>0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200000</v>
      </c>
    </row>
    <row r="891" spans="1:255" ht="21.95" customHeight="1">
      <c r="A891" s="71" t="s">
        <v>1283</v>
      </c>
      <c r="B891" s="34" t="s">
        <v>810</v>
      </c>
      <c r="C891" s="1">
        <f t="shared" si="159"/>
        <v>2435540</v>
      </c>
      <c r="D891" s="25">
        <v>0</v>
      </c>
      <c r="E891" s="44">
        <v>0</v>
      </c>
      <c r="F891" s="25">
        <v>0</v>
      </c>
      <c r="G891" s="25">
        <v>421.8</v>
      </c>
      <c r="H891" s="25">
        <v>2235540</v>
      </c>
      <c r="I891" s="25">
        <v>0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200000</v>
      </c>
    </row>
    <row r="892" spans="1:255" ht="21.95" customHeight="1">
      <c r="A892" s="71" t="s">
        <v>1284</v>
      </c>
      <c r="B892" s="34" t="s">
        <v>811</v>
      </c>
      <c r="C892" s="1">
        <f t="shared" si="159"/>
        <v>1548850</v>
      </c>
      <c r="D892" s="25">
        <v>0</v>
      </c>
      <c r="E892" s="44">
        <v>0</v>
      </c>
      <c r="F892" s="25">
        <v>0</v>
      </c>
      <c r="G892" s="25">
        <v>254.5</v>
      </c>
      <c r="H892" s="25">
        <v>1348850</v>
      </c>
      <c r="I892" s="25">
        <v>0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200000</v>
      </c>
    </row>
    <row r="893" spans="1:255" s="18" customFormat="1" ht="21.95" customHeight="1">
      <c r="A893" s="71" t="s">
        <v>1285</v>
      </c>
      <c r="B893" s="28" t="s">
        <v>812</v>
      </c>
      <c r="C893" s="1">
        <f t="shared" si="159"/>
        <v>2847350</v>
      </c>
      <c r="D893" s="25">
        <v>0</v>
      </c>
      <c r="E893" s="44">
        <v>0</v>
      </c>
      <c r="F893" s="25">
        <v>0</v>
      </c>
      <c r="G893" s="25">
        <v>499.5</v>
      </c>
      <c r="H893" s="25">
        <v>2647350</v>
      </c>
      <c r="I893" s="25">
        <v>0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200000</v>
      </c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  <c r="IU893" s="2"/>
    </row>
    <row r="894" spans="1:255" s="12" customFormat="1" ht="21.95" customHeight="1">
      <c r="A894" s="71" t="s">
        <v>1286</v>
      </c>
      <c r="B894" s="28" t="s">
        <v>719</v>
      </c>
      <c r="C894" s="1">
        <f t="shared" si="159"/>
        <v>1644780</v>
      </c>
      <c r="D894" s="25">
        <v>0</v>
      </c>
      <c r="E894" s="44">
        <v>0</v>
      </c>
      <c r="F894" s="25">
        <v>0</v>
      </c>
      <c r="G894" s="25">
        <v>272.60000000000002</v>
      </c>
      <c r="H894" s="27">
        <v>1444780</v>
      </c>
      <c r="I894" s="25">
        <v>0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200000</v>
      </c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  <c r="IU894" s="2"/>
    </row>
    <row r="895" spans="1:255" s="12" customFormat="1" ht="21.95" customHeight="1">
      <c r="A895" s="71" t="s">
        <v>1287</v>
      </c>
      <c r="B895" s="28" t="s">
        <v>706</v>
      </c>
      <c r="C895" s="1">
        <f t="shared" si="159"/>
        <v>2474327.15</v>
      </c>
      <c r="D895" s="25">
        <v>1008297.15</v>
      </c>
      <c r="E895" s="44">
        <v>0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486</v>
      </c>
      <c r="L895" s="25">
        <v>1266030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200000</v>
      </c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  <c r="FR895" s="2"/>
      <c r="FS895" s="2"/>
      <c r="FT895" s="2"/>
      <c r="FU895" s="2"/>
      <c r="FV895" s="2"/>
      <c r="FW895" s="2"/>
      <c r="FX895" s="2"/>
      <c r="FY895" s="2"/>
      <c r="FZ895" s="2"/>
      <c r="GA895" s="2"/>
      <c r="GB895" s="2"/>
      <c r="GC895" s="2"/>
      <c r="GD895" s="2"/>
      <c r="GE895" s="2"/>
      <c r="GF895" s="2"/>
      <c r="GG895" s="2"/>
      <c r="GH895" s="2"/>
      <c r="GI895" s="2"/>
      <c r="GJ895" s="2"/>
      <c r="GK895" s="2"/>
      <c r="GL895" s="2"/>
      <c r="GM895" s="2"/>
      <c r="GN895" s="2"/>
      <c r="GO895" s="2"/>
      <c r="GP895" s="2"/>
      <c r="GQ895" s="2"/>
      <c r="GR895" s="2"/>
      <c r="GS895" s="2"/>
      <c r="GT895" s="2"/>
      <c r="GU895" s="2"/>
      <c r="GV895" s="2"/>
      <c r="GW895" s="2"/>
      <c r="GX895" s="2"/>
      <c r="GY895" s="2"/>
      <c r="GZ895" s="2"/>
      <c r="HA895" s="2"/>
      <c r="HB895" s="2"/>
      <c r="HC895" s="2"/>
      <c r="HD895" s="2"/>
      <c r="HE895" s="2"/>
      <c r="HF895" s="2"/>
      <c r="HG895" s="2"/>
      <c r="HH895" s="2"/>
      <c r="HI895" s="2"/>
      <c r="HJ895" s="2"/>
      <c r="HK895" s="2"/>
      <c r="HL895" s="2"/>
      <c r="HM895" s="2"/>
      <c r="HN895" s="2"/>
      <c r="HO895" s="2"/>
      <c r="HP895" s="2"/>
      <c r="HQ895" s="2"/>
      <c r="HR895" s="2"/>
      <c r="HS895" s="2"/>
      <c r="HT895" s="2"/>
      <c r="HU895" s="2"/>
      <c r="HV895" s="2"/>
      <c r="HW895" s="2"/>
      <c r="HX895" s="2"/>
      <c r="HY895" s="2"/>
      <c r="HZ895" s="2"/>
      <c r="IA895" s="2"/>
      <c r="IB895" s="2"/>
      <c r="IC895" s="2"/>
      <c r="ID895" s="2"/>
      <c r="IE895" s="2"/>
      <c r="IF895" s="2"/>
      <c r="IG895" s="2"/>
      <c r="IH895" s="2"/>
      <c r="II895" s="2"/>
      <c r="IJ895" s="2"/>
      <c r="IK895" s="2"/>
      <c r="IL895" s="2"/>
      <c r="IM895" s="2"/>
      <c r="IN895" s="2"/>
      <c r="IO895" s="2"/>
      <c r="IP895" s="2"/>
      <c r="IQ895" s="2"/>
      <c r="IR895" s="2"/>
      <c r="IS895" s="2"/>
      <c r="IT895" s="2"/>
      <c r="IU895" s="2"/>
    </row>
    <row r="896" spans="1:255" ht="21.95" customHeight="1">
      <c r="A896" s="71" t="s">
        <v>1288</v>
      </c>
      <c r="B896" s="28" t="s">
        <v>813</v>
      </c>
      <c r="C896" s="1">
        <f t="shared" si="159"/>
        <v>11226263.809999999</v>
      </c>
      <c r="D896" s="25">
        <v>5977773.8099999996</v>
      </c>
      <c r="E896" s="44">
        <v>0</v>
      </c>
      <c r="F896" s="25">
        <v>0</v>
      </c>
      <c r="G896" s="25">
        <v>0</v>
      </c>
      <c r="H896" s="25">
        <v>0</v>
      </c>
      <c r="I896" s="25">
        <v>0</v>
      </c>
      <c r="J896" s="25">
        <v>0</v>
      </c>
      <c r="K896" s="25">
        <v>1938</v>
      </c>
      <c r="L896" s="25">
        <v>5048490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200000</v>
      </c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  <c r="CC896" s="12"/>
      <c r="CD896" s="12"/>
      <c r="CE896" s="12"/>
      <c r="CF896" s="12"/>
      <c r="CG896" s="12"/>
      <c r="CH896" s="12"/>
      <c r="CI896" s="12"/>
      <c r="CJ896" s="12"/>
      <c r="CK896" s="12"/>
      <c r="CL896" s="12"/>
      <c r="CM896" s="12"/>
      <c r="CN896" s="12"/>
      <c r="CO896" s="12"/>
      <c r="CP896" s="12"/>
      <c r="CQ896" s="12"/>
      <c r="CR896" s="12"/>
      <c r="CS896" s="12"/>
      <c r="CT896" s="12"/>
      <c r="CU896" s="12"/>
      <c r="CV896" s="12"/>
      <c r="CW896" s="12"/>
      <c r="CX896" s="12"/>
      <c r="CY896" s="12"/>
      <c r="CZ896" s="12"/>
      <c r="DA896" s="12"/>
      <c r="DB896" s="12"/>
      <c r="DC896" s="12"/>
      <c r="DD896" s="12"/>
      <c r="DE896" s="12"/>
      <c r="DF896" s="12"/>
      <c r="DG896" s="12"/>
      <c r="DH896" s="12"/>
      <c r="DI896" s="12"/>
      <c r="DJ896" s="12"/>
      <c r="DK896" s="12"/>
      <c r="DL896" s="12"/>
      <c r="DM896" s="12"/>
      <c r="DN896" s="12"/>
      <c r="DO896" s="12"/>
      <c r="DP896" s="12"/>
      <c r="DQ896" s="12"/>
      <c r="DR896" s="12"/>
      <c r="DS896" s="12"/>
      <c r="DT896" s="12"/>
      <c r="DU896" s="12"/>
      <c r="DV896" s="12"/>
      <c r="DW896" s="12"/>
      <c r="DX896" s="12"/>
      <c r="DY896" s="12"/>
      <c r="DZ896" s="12"/>
      <c r="EA896" s="12"/>
      <c r="EB896" s="12"/>
      <c r="EC896" s="12"/>
      <c r="ED896" s="12"/>
      <c r="EE896" s="12"/>
      <c r="EF896" s="12"/>
      <c r="EG896" s="12"/>
      <c r="EH896" s="12"/>
      <c r="EI896" s="12"/>
      <c r="EJ896" s="12"/>
      <c r="EK896" s="12"/>
      <c r="EL896" s="12"/>
      <c r="EM896" s="12"/>
      <c r="EN896" s="12"/>
      <c r="EO896" s="12"/>
      <c r="EP896" s="12"/>
      <c r="EQ896" s="12"/>
      <c r="ER896" s="12"/>
      <c r="ES896" s="12"/>
      <c r="ET896" s="12"/>
      <c r="EU896" s="12"/>
      <c r="EV896" s="12"/>
      <c r="EW896" s="12"/>
      <c r="EX896" s="12"/>
      <c r="EY896" s="12"/>
      <c r="EZ896" s="12"/>
      <c r="FA896" s="12"/>
      <c r="FB896" s="12"/>
      <c r="FC896" s="12"/>
      <c r="FD896" s="12"/>
      <c r="FE896" s="12"/>
      <c r="FF896" s="12"/>
      <c r="FG896" s="12"/>
      <c r="FH896" s="12"/>
      <c r="FI896" s="12"/>
      <c r="FJ896" s="12"/>
      <c r="FK896" s="12"/>
      <c r="FL896" s="12"/>
      <c r="FM896" s="12"/>
      <c r="FN896" s="12"/>
      <c r="FO896" s="12"/>
      <c r="FP896" s="12"/>
      <c r="FQ896" s="12"/>
      <c r="FR896" s="12"/>
      <c r="FS896" s="12"/>
      <c r="FT896" s="12"/>
      <c r="FU896" s="12"/>
      <c r="FV896" s="12"/>
      <c r="FW896" s="12"/>
      <c r="FX896" s="12"/>
      <c r="FY896" s="12"/>
      <c r="FZ896" s="12"/>
      <c r="GA896" s="12"/>
      <c r="GB896" s="12"/>
      <c r="GC896" s="12"/>
      <c r="GD896" s="12"/>
      <c r="GE896" s="12"/>
      <c r="GF896" s="12"/>
      <c r="GG896" s="12"/>
      <c r="GH896" s="12"/>
      <c r="GI896" s="12"/>
      <c r="GJ896" s="12"/>
      <c r="GK896" s="12"/>
      <c r="GL896" s="12"/>
      <c r="GM896" s="12"/>
      <c r="GN896" s="12"/>
      <c r="GO896" s="12"/>
      <c r="GP896" s="12"/>
      <c r="GQ896" s="12"/>
      <c r="GR896" s="12"/>
      <c r="GS896" s="12"/>
      <c r="GT896" s="12"/>
      <c r="GU896" s="12"/>
      <c r="GV896" s="12"/>
      <c r="GW896" s="12"/>
      <c r="GX896" s="12"/>
      <c r="GY896" s="12"/>
      <c r="GZ896" s="12"/>
      <c r="HA896" s="12"/>
      <c r="HB896" s="12"/>
      <c r="HC896" s="12"/>
      <c r="HD896" s="12"/>
      <c r="HE896" s="12"/>
      <c r="HF896" s="12"/>
      <c r="HG896" s="12"/>
      <c r="HH896" s="12"/>
      <c r="HI896" s="12"/>
      <c r="HJ896" s="12"/>
      <c r="HK896" s="12"/>
      <c r="HL896" s="12"/>
      <c r="HM896" s="12"/>
      <c r="HN896" s="12"/>
      <c r="HO896" s="12"/>
      <c r="HP896" s="12"/>
      <c r="HQ896" s="12"/>
      <c r="HR896" s="12"/>
      <c r="HS896" s="12"/>
      <c r="HT896" s="12"/>
      <c r="HU896" s="12"/>
      <c r="HV896" s="12"/>
      <c r="HW896" s="12"/>
      <c r="HX896" s="12"/>
      <c r="HY896" s="12"/>
      <c r="HZ896" s="12"/>
      <c r="IA896" s="12"/>
      <c r="IB896" s="12"/>
      <c r="IC896" s="12"/>
      <c r="ID896" s="12"/>
      <c r="IE896" s="12"/>
      <c r="IF896" s="12"/>
      <c r="IG896" s="12"/>
      <c r="IH896" s="12"/>
      <c r="II896" s="12"/>
      <c r="IJ896" s="12"/>
      <c r="IK896" s="12"/>
      <c r="IL896" s="12"/>
      <c r="IM896" s="12"/>
      <c r="IN896" s="12"/>
      <c r="IO896" s="12"/>
      <c r="IP896" s="12"/>
      <c r="IQ896" s="12"/>
      <c r="IR896" s="12"/>
      <c r="IS896" s="12"/>
      <c r="IT896" s="12"/>
      <c r="IU896" s="12"/>
    </row>
    <row r="897" spans="1:255" ht="21.95" customHeight="1">
      <c r="A897" s="71" t="s">
        <v>1289</v>
      </c>
      <c r="B897" s="28" t="s">
        <v>814</v>
      </c>
      <c r="C897" s="1">
        <f t="shared" si="159"/>
        <v>4806230</v>
      </c>
      <c r="D897" s="25">
        <v>0</v>
      </c>
      <c r="E897" s="44">
        <v>0</v>
      </c>
      <c r="F897" s="25">
        <v>0</v>
      </c>
      <c r="G897" s="25">
        <v>869.1</v>
      </c>
      <c r="H897" s="25">
        <v>4606230</v>
      </c>
      <c r="I897" s="25">
        <v>0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200000</v>
      </c>
    </row>
    <row r="898" spans="1:255" ht="21.95" customHeight="1">
      <c r="A898" s="71" t="s">
        <v>1290</v>
      </c>
      <c r="B898" s="28" t="s">
        <v>815</v>
      </c>
      <c r="C898" s="1">
        <f t="shared" si="159"/>
        <v>4885200</v>
      </c>
      <c r="D898" s="3">
        <v>0</v>
      </c>
      <c r="E898" s="8">
        <v>0</v>
      </c>
      <c r="F898" s="3">
        <v>0</v>
      </c>
      <c r="G898" s="3">
        <v>884</v>
      </c>
      <c r="H898" s="3">
        <v>4685200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200000</v>
      </c>
    </row>
    <row r="899" spans="1:255" ht="21.95" customHeight="1">
      <c r="A899" s="71" t="s">
        <v>1291</v>
      </c>
      <c r="B899" s="28" t="s">
        <v>720</v>
      </c>
      <c r="C899" s="1">
        <f t="shared" si="159"/>
        <v>3159520</v>
      </c>
      <c r="D899" s="25">
        <v>0</v>
      </c>
      <c r="E899" s="44">
        <v>0</v>
      </c>
      <c r="F899" s="25">
        <v>0</v>
      </c>
      <c r="G899" s="25">
        <v>558.4</v>
      </c>
      <c r="H899" s="27">
        <v>2959520</v>
      </c>
      <c r="I899" s="25">
        <v>0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3">
        <v>0</v>
      </c>
      <c r="R899" s="3">
        <v>200000</v>
      </c>
    </row>
    <row r="900" spans="1:255" ht="21.95" customHeight="1">
      <c r="A900" s="71" t="s">
        <v>1292</v>
      </c>
      <c r="B900" s="28" t="s">
        <v>816</v>
      </c>
      <c r="C900" s="1">
        <f t="shared" si="159"/>
        <v>3212997</v>
      </c>
      <c r="D900" s="25">
        <v>0</v>
      </c>
      <c r="E900" s="44">
        <v>0</v>
      </c>
      <c r="F900" s="25">
        <v>0</v>
      </c>
      <c r="G900" s="25">
        <v>568.49</v>
      </c>
      <c r="H900" s="3">
        <v>3012997</v>
      </c>
      <c r="I900" s="25">
        <v>0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3">
        <v>0</v>
      </c>
      <c r="R900" s="3">
        <v>200000</v>
      </c>
    </row>
    <row r="901" spans="1:255" ht="21.95" customHeight="1">
      <c r="A901" s="71" t="s">
        <v>1293</v>
      </c>
      <c r="B901" s="28" t="s">
        <v>707</v>
      </c>
      <c r="C901" s="1">
        <f t="shared" si="159"/>
        <v>1370770</v>
      </c>
      <c r="D901" s="3">
        <v>0</v>
      </c>
      <c r="E901" s="8">
        <v>0</v>
      </c>
      <c r="F901" s="3">
        <v>0</v>
      </c>
      <c r="G901" s="3">
        <v>220.9</v>
      </c>
      <c r="H901" s="3">
        <v>1170770</v>
      </c>
      <c r="I901" s="25">
        <v>0</v>
      </c>
      <c r="J901" s="25">
        <v>0</v>
      </c>
      <c r="K901" s="25">
        <v>0</v>
      </c>
      <c r="L901" s="25">
        <v>0</v>
      </c>
      <c r="M901" s="25">
        <v>0</v>
      </c>
      <c r="N901" s="25">
        <v>0</v>
      </c>
      <c r="O901" s="25">
        <v>0</v>
      </c>
      <c r="P901" s="25">
        <v>0</v>
      </c>
      <c r="Q901" s="3">
        <v>0</v>
      </c>
      <c r="R901" s="3">
        <v>200000</v>
      </c>
    </row>
    <row r="902" spans="1:255" ht="21.95" customHeight="1">
      <c r="A902" s="71" t="s">
        <v>1294</v>
      </c>
      <c r="B902" s="28" t="s">
        <v>721</v>
      </c>
      <c r="C902" s="1">
        <f t="shared" si="159"/>
        <v>1337168</v>
      </c>
      <c r="D902" s="3">
        <v>0</v>
      </c>
      <c r="E902" s="8">
        <v>0</v>
      </c>
      <c r="F902" s="3">
        <v>0</v>
      </c>
      <c r="G902" s="25">
        <v>214.56</v>
      </c>
      <c r="H902" s="27">
        <v>1137168</v>
      </c>
      <c r="I902" s="25">
        <v>0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3">
        <v>0</v>
      </c>
      <c r="R902" s="3">
        <v>200000</v>
      </c>
    </row>
    <row r="903" spans="1:255" ht="21.95" customHeight="1">
      <c r="A903" s="71" t="s">
        <v>1295</v>
      </c>
      <c r="B903" s="28" t="s">
        <v>817</v>
      </c>
      <c r="C903" s="1">
        <f t="shared" si="159"/>
        <v>1567930</v>
      </c>
      <c r="D903" s="3">
        <v>0</v>
      </c>
      <c r="E903" s="8">
        <v>0</v>
      </c>
      <c r="F903" s="3">
        <v>0</v>
      </c>
      <c r="G903" s="3">
        <v>258.10000000000002</v>
      </c>
      <c r="H903" s="3">
        <v>1367930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0</v>
      </c>
      <c r="Q903" s="3">
        <v>0</v>
      </c>
      <c r="R903" s="3">
        <v>200000</v>
      </c>
    </row>
    <row r="904" spans="1:255" ht="21.95" customHeight="1">
      <c r="A904" s="71" t="s">
        <v>1296</v>
      </c>
      <c r="B904" s="28" t="s">
        <v>722</v>
      </c>
      <c r="C904" s="1">
        <f t="shared" si="159"/>
        <v>3146800</v>
      </c>
      <c r="D904" s="3">
        <v>0</v>
      </c>
      <c r="E904" s="8">
        <v>0</v>
      </c>
      <c r="F904" s="3">
        <v>0</v>
      </c>
      <c r="G904" s="25">
        <v>556</v>
      </c>
      <c r="H904" s="27">
        <v>2946800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200000</v>
      </c>
    </row>
    <row r="905" spans="1:255" ht="21.95" customHeight="1">
      <c r="A905" s="71" t="s">
        <v>1297</v>
      </c>
      <c r="B905" s="28" t="s">
        <v>1375</v>
      </c>
      <c r="C905" s="1">
        <f t="shared" si="159"/>
        <v>2932000</v>
      </c>
      <c r="D905" s="3">
        <v>0</v>
      </c>
      <c r="E905" s="8">
        <v>0</v>
      </c>
      <c r="F905" s="3">
        <v>0</v>
      </c>
      <c r="G905" s="25">
        <v>300</v>
      </c>
      <c r="H905" s="27">
        <f>G905*5300</f>
        <v>1590000</v>
      </c>
      <c r="I905" s="3">
        <v>0</v>
      </c>
      <c r="J905" s="3">
        <v>0</v>
      </c>
      <c r="K905" s="3">
        <v>400</v>
      </c>
      <c r="L905" s="3">
        <f>K905*2605</f>
        <v>1042000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300000</v>
      </c>
    </row>
    <row r="906" spans="1:255" ht="21.95" customHeight="1">
      <c r="A906" s="71" t="s">
        <v>1298</v>
      </c>
      <c r="B906" s="28" t="s">
        <v>818</v>
      </c>
      <c r="C906" s="1">
        <f t="shared" si="159"/>
        <v>3687400</v>
      </c>
      <c r="D906" s="25">
        <v>0</v>
      </c>
      <c r="E906" s="44">
        <v>0</v>
      </c>
      <c r="F906" s="25">
        <v>0</v>
      </c>
      <c r="G906" s="25">
        <v>658</v>
      </c>
      <c r="H906" s="3">
        <v>3487400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200000</v>
      </c>
    </row>
    <row r="907" spans="1:255" ht="21.95" customHeight="1">
      <c r="A907" s="71" t="s">
        <v>1299</v>
      </c>
      <c r="B907" s="28" t="s">
        <v>819</v>
      </c>
      <c r="C907" s="1">
        <f t="shared" si="159"/>
        <v>3607900</v>
      </c>
      <c r="D907" s="25">
        <v>0</v>
      </c>
      <c r="E907" s="44">
        <v>0</v>
      </c>
      <c r="F907" s="25">
        <v>0</v>
      </c>
      <c r="G907" s="3">
        <v>643</v>
      </c>
      <c r="H907" s="3">
        <v>3407900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200000</v>
      </c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  <c r="CC907" s="12"/>
      <c r="CD907" s="12"/>
      <c r="CE907" s="12"/>
      <c r="CF907" s="12"/>
      <c r="CG907" s="12"/>
      <c r="CH907" s="12"/>
      <c r="CI907" s="12"/>
      <c r="CJ907" s="12"/>
      <c r="CK907" s="12"/>
      <c r="CL907" s="12"/>
      <c r="CM907" s="12"/>
      <c r="CN907" s="12"/>
      <c r="CO907" s="12"/>
      <c r="CP907" s="12"/>
      <c r="CQ907" s="12"/>
      <c r="CR907" s="12"/>
      <c r="CS907" s="12"/>
      <c r="CT907" s="12"/>
      <c r="CU907" s="12"/>
      <c r="CV907" s="12"/>
      <c r="CW907" s="12"/>
      <c r="CX907" s="12"/>
      <c r="CY907" s="12"/>
      <c r="CZ907" s="12"/>
      <c r="DA907" s="12"/>
      <c r="DB907" s="12"/>
      <c r="DC907" s="12"/>
      <c r="DD907" s="12"/>
      <c r="DE907" s="12"/>
      <c r="DF907" s="12"/>
      <c r="DG907" s="12"/>
      <c r="DH907" s="12"/>
      <c r="DI907" s="12"/>
      <c r="DJ907" s="12"/>
      <c r="DK907" s="12"/>
      <c r="DL907" s="12"/>
      <c r="DM907" s="12"/>
      <c r="DN907" s="12"/>
      <c r="DO907" s="12"/>
      <c r="DP907" s="12"/>
      <c r="DQ907" s="12"/>
      <c r="DR907" s="12"/>
      <c r="DS907" s="12"/>
      <c r="DT907" s="12"/>
      <c r="DU907" s="12"/>
      <c r="DV907" s="12"/>
      <c r="DW907" s="12"/>
      <c r="DX907" s="12"/>
      <c r="DY907" s="12"/>
      <c r="DZ907" s="12"/>
      <c r="EA907" s="12"/>
      <c r="EB907" s="12"/>
      <c r="EC907" s="12"/>
      <c r="ED907" s="12"/>
      <c r="EE907" s="12"/>
      <c r="EF907" s="12"/>
      <c r="EG907" s="12"/>
      <c r="EH907" s="12"/>
      <c r="EI907" s="12"/>
      <c r="EJ907" s="12"/>
      <c r="EK907" s="12"/>
      <c r="EL907" s="12"/>
      <c r="EM907" s="12"/>
      <c r="EN907" s="12"/>
      <c r="EO907" s="12"/>
      <c r="EP907" s="12"/>
      <c r="EQ907" s="12"/>
      <c r="ER907" s="12"/>
      <c r="ES907" s="12"/>
      <c r="ET907" s="12"/>
      <c r="EU907" s="12"/>
      <c r="EV907" s="12"/>
      <c r="EW907" s="12"/>
      <c r="EX907" s="12"/>
      <c r="EY907" s="12"/>
      <c r="EZ907" s="12"/>
      <c r="FA907" s="12"/>
      <c r="FB907" s="12"/>
      <c r="FC907" s="12"/>
      <c r="FD907" s="12"/>
      <c r="FE907" s="12"/>
      <c r="FF907" s="12"/>
      <c r="FG907" s="12"/>
      <c r="FH907" s="12"/>
      <c r="FI907" s="12"/>
      <c r="FJ907" s="12"/>
      <c r="FK907" s="12"/>
      <c r="FL907" s="12"/>
      <c r="FM907" s="12"/>
      <c r="FN907" s="12"/>
      <c r="FO907" s="12"/>
      <c r="FP907" s="12"/>
      <c r="FQ907" s="12"/>
      <c r="FR907" s="12"/>
      <c r="FS907" s="12"/>
      <c r="FT907" s="12"/>
      <c r="FU907" s="12"/>
      <c r="FV907" s="12"/>
      <c r="FW907" s="12"/>
      <c r="FX907" s="12"/>
      <c r="FY907" s="12"/>
      <c r="FZ907" s="12"/>
      <c r="GA907" s="12"/>
      <c r="GB907" s="12"/>
      <c r="GC907" s="12"/>
      <c r="GD907" s="12"/>
      <c r="GE907" s="12"/>
      <c r="GF907" s="12"/>
      <c r="GG907" s="12"/>
      <c r="GH907" s="12"/>
      <c r="GI907" s="12"/>
      <c r="GJ907" s="12"/>
      <c r="GK907" s="12"/>
      <c r="GL907" s="12"/>
      <c r="GM907" s="12"/>
      <c r="GN907" s="12"/>
      <c r="GO907" s="12"/>
      <c r="GP907" s="12"/>
      <c r="GQ907" s="12"/>
      <c r="GR907" s="12"/>
      <c r="GS907" s="12"/>
      <c r="GT907" s="12"/>
      <c r="GU907" s="12"/>
      <c r="GV907" s="12"/>
      <c r="GW907" s="12"/>
      <c r="GX907" s="12"/>
      <c r="GY907" s="12"/>
      <c r="GZ907" s="12"/>
      <c r="HA907" s="12"/>
      <c r="HB907" s="12"/>
      <c r="HC907" s="12"/>
      <c r="HD907" s="12"/>
      <c r="HE907" s="12"/>
      <c r="HF907" s="12"/>
      <c r="HG907" s="12"/>
      <c r="HH907" s="12"/>
      <c r="HI907" s="12"/>
      <c r="HJ907" s="12"/>
      <c r="HK907" s="12"/>
      <c r="HL907" s="12"/>
      <c r="HM907" s="12"/>
      <c r="HN907" s="12"/>
      <c r="HO907" s="12"/>
      <c r="HP907" s="12"/>
      <c r="HQ907" s="12"/>
      <c r="HR907" s="12"/>
      <c r="HS907" s="12"/>
      <c r="HT907" s="12"/>
      <c r="HU907" s="12"/>
      <c r="HV907" s="12"/>
      <c r="HW907" s="12"/>
      <c r="HX907" s="12"/>
      <c r="HY907" s="12"/>
      <c r="HZ907" s="12"/>
      <c r="IA907" s="12"/>
      <c r="IB907" s="12"/>
      <c r="IC907" s="12"/>
      <c r="ID907" s="12"/>
      <c r="IE907" s="12"/>
      <c r="IF907" s="12"/>
      <c r="IG907" s="12"/>
      <c r="IH907" s="12"/>
      <c r="II907" s="12"/>
      <c r="IJ907" s="12"/>
      <c r="IK907" s="12"/>
      <c r="IL907" s="12"/>
      <c r="IM907" s="12"/>
      <c r="IN907" s="12"/>
      <c r="IO907" s="12"/>
      <c r="IP907" s="12"/>
      <c r="IQ907" s="12"/>
      <c r="IR907" s="12"/>
      <c r="IS907" s="12"/>
      <c r="IT907" s="12"/>
      <c r="IU907" s="12"/>
    </row>
    <row r="908" spans="1:255" ht="21.95" customHeight="1">
      <c r="A908" s="71" t="s">
        <v>1830</v>
      </c>
      <c r="B908" s="28" t="s">
        <v>820</v>
      </c>
      <c r="C908" s="1">
        <f t="shared" si="159"/>
        <v>1780460</v>
      </c>
      <c r="D908" s="25">
        <v>0</v>
      </c>
      <c r="E908" s="44">
        <v>0</v>
      </c>
      <c r="F908" s="25">
        <v>0</v>
      </c>
      <c r="G908" s="25">
        <v>298.2</v>
      </c>
      <c r="H908" s="3">
        <v>1580460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200000</v>
      </c>
    </row>
    <row r="909" spans="1:255" ht="21.95" customHeight="1">
      <c r="A909" s="71" t="s">
        <v>1831</v>
      </c>
      <c r="B909" s="28" t="s">
        <v>821</v>
      </c>
      <c r="C909" s="1">
        <f t="shared" si="159"/>
        <v>1344800</v>
      </c>
      <c r="D909" s="25">
        <v>0</v>
      </c>
      <c r="E909" s="44">
        <v>0</v>
      </c>
      <c r="F909" s="25">
        <v>0</v>
      </c>
      <c r="G909" s="3">
        <v>216</v>
      </c>
      <c r="H909" s="3">
        <v>1144800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200000</v>
      </c>
      <c r="S909" s="4"/>
    </row>
    <row r="910" spans="1:255" s="15" customFormat="1" ht="21.95" customHeight="1">
      <c r="A910" s="71" t="s">
        <v>1300</v>
      </c>
      <c r="B910" s="28" t="s">
        <v>723</v>
      </c>
      <c r="C910" s="1">
        <f t="shared" si="159"/>
        <v>2134500</v>
      </c>
      <c r="D910" s="25">
        <v>0</v>
      </c>
      <c r="E910" s="44">
        <v>0</v>
      </c>
      <c r="F910" s="25">
        <v>0</v>
      </c>
      <c r="G910" s="25">
        <v>365</v>
      </c>
      <c r="H910" s="27">
        <v>1934500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200000</v>
      </c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  <c r="FI910" s="2"/>
      <c r="FJ910" s="2"/>
      <c r="FK910" s="2"/>
      <c r="FL910" s="2"/>
      <c r="FM910" s="2"/>
      <c r="FN910" s="2"/>
      <c r="FO910" s="2"/>
      <c r="FP910" s="2"/>
      <c r="FQ910" s="2"/>
      <c r="FR910" s="2"/>
      <c r="FS910" s="2"/>
      <c r="FT910" s="2"/>
      <c r="FU910" s="2"/>
      <c r="FV910" s="2"/>
      <c r="FW910" s="2"/>
      <c r="FX910" s="2"/>
      <c r="FY910" s="2"/>
      <c r="FZ910" s="2"/>
      <c r="GA910" s="2"/>
      <c r="GB910" s="2"/>
      <c r="GC910" s="2"/>
      <c r="GD910" s="2"/>
      <c r="GE910" s="2"/>
      <c r="GF910" s="2"/>
      <c r="GG910" s="2"/>
      <c r="GH910" s="2"/>
      <c r="GI910" s="2"/>
      <c r="GJ910" s="2"/>
      <c r="GK910" s="2"/>
      <c r="GL910" s="2"/>
      <c r="GM910" s="2"/>
      <c r="GN910" s="2"/>
      <c r="GO910" s="2"/>
      <c r="GP910" s="2"/>
      <c r="GQ910" s="2"/>
      <c r="GR910" s="2"/>
      <c r="GS910" s="2"/>
      <c r="GT910" s="2"/>
      <c r="GU910" s="2"/>
      <c r="GV910" s="2"/>
      <c r="GW910" s="2"/>
      <c r="GX910" s="2"/>
      <c r="GY910" s="2"/>
      <c r="GZ910" s="2"/>
      <c r="HA910" s="2"/>
      <c r="HB910" s="2"/>
      <c r="HC910" s="2"/>
      <c r="HD910" s="2"/>
      <c r="HE910" s="2"/>
      <c r="HF910" s="2"/>
      <c r="HG910" s="2"/>
      <c r="HH910" s="2"/>
      <c r="HI910" s="2"/>
      <c r="HJ910" s="2"/>
      <c r="HK910" s="2"/>
      <c r="HL910" s="2"/>
      <c r="HM910" s="2"/>
      <c r="HN910" s="2"/>
      <c r="HO910" s="2"/>
      <c r="HP910" s="2"/>
      <c r="HQ910" s="2"/>
      <c r="HR910" s="2"/>
      <c r="HS910" s="2"/>
      <c r="HT910" s="2"/>
      <c r="HU910" s="2"/>
      <c r="HV910" s="2"/>
      <c r="HW910" s="2"/>
      <c r="HX910" s="2"/>
      <c r="HY910" s="2"/>
      <c r="HZ910" s="2"/>
      <c r="IA910" s="2"/>
      <c r="IB910" s="2"/>
      <c r="IC910" s="2"/>
      <c r="ID910" s="2"/>
      <c r="IE910" s="2"/>
      <c r="IF910" s="2"/>
      <c r="IG910" s="2"/>
      <c r="IH910" s="2"/>
      <c r="II910" s="2"/>
      <c r="IJ910" s="2"/>
      <c r="IK910" s="2"/>
      <c r="IL910" s="2"/>
      <c r="IM910" s="2"/>
      <c r="IN910" s="2"/>
      <c r="IO910" s="2"/>
      <c r="IP910" s="2"/>
      <c r="IQ910" s="2"/>
      <c r="IR910" s="2"/>
      <c r="IS910" s="2"/>
      <c r="IT910" s="2"/>
      <c r="IU910" s="2"/>
    </row>
    <row r="911" spans="1:255" ht="21.95" customHeight="1">
      <c r="A911" s="71" t="s">
        <v>1301</v>
      </c>
      <c r="B911" s="28" t="s">
        <v>725</v>
      </c>
      <c r="C911" s="1">
        <f t="shared" si="159"/>
        <v>1284380</v>
      </c>
      <c r="D911" s="25">
        <v>0</v>
      </c>
      <c r="E911" s="44">
        <v>0</v>
      </c>
      <c r="F911" s="25">
        <v>0</v>
      </c>
      <c r="G911" s="3">
        <v>204.6</v>
      </c>
      <c r="H911" s="3">
        <v>1084380</v>
      </c>
      <c r="I911" s="25">
        <v>0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3">
        <v>0</v>
      </c>
      <c r="R911" s="25">
        <v>200000</v>
      </c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5"/>
      <c r="DC911" s="15"/>
      <c r="DD911" s="15"/>
      <c r="DE911" s="15"/>
      <c r="DF911" s="15"/>
      <c r="DG911" s="15"/>
      <c r="DH911" s="15"/>
      <c r="DI911" s="15"/>
      <c r="DJ911" s="15"/>
      <c r="DK911" s="15"/>
      <c r="DL911" s="15"/>
      <c r="DM911" s="15"/>
      <c r="DN911" s="15"/>
      <c r="DO911" s="15"/>
      <c r="DP911" s="15"/>
      <c r="DQ911" s="15"/>
      <c r="DR911" s="15"/>
      <c r="DS911" s="15"/>
      <c r="DT911" s="15"/>
      <c r="DU911" s="15"/>
      <c r="DV911" s="15"/>
      <c r="DW911" s="15"/>
      <c r="DX911" s="15"/>
      <c r="DY911" s="15"/>
      <c r="DZ911" s="15"/>
      <c r="EA911" s="15"/>
      <c r="EB911" s="15"/>
      <c r="EC911" s="15"/>
      <c r="ED911" s="15"/>
      <c r="EE911" s="15"/>
      <c r="EF911" s="15"/>
      <c r="EG911" s="15"/>
      <c r="EH911" s="15"/>
      <c r="EI911" s="15"/>
      <c r="EJ911" s="15"/>
      <c r="EK911" s="15"/>
      <c r="EL911" s="15"/>
      <c r="EM911" s="15"/>
      <c r="EN911" s="15"/>
      <c r="EO911" s="15"/>
      <c r="EP911" s="15"/>
      <c r="EQ911" s="15"/>
      <c r="ER911" s="15"/>
      <c r="ES911" s="15"/>
      <c r="ET911" s="15"/>
      <c r="EU911" s="15"/>
      <c r="EV911" s="15"/>
      <c r="EW911" s="15"/>
      <c r="EX911" s="15"/>
      <c r="EY911" s="15"/>
      <c r="EZ911" s="15"/>
      <c r="FA911" s="15"/>
      <c r="FB911" s="15"/>
      <c r="FC911" s="15"/>
      <c r="FD911" s="15"/>
      <c r="FE911" s="15"/>
      <c r="FF911" s="15"/>
      <c r="FG911" s="15"/>
      <c r="FH911" s="15"/>
      <c r="FI911" s="15"/>
      <c r="FJ911" s="15"/>
      <c r="FK911" s="15"/>
      <c r="FL911" s="15"/>
      <c r="FM911" s="15"/>
      <c r="FN911" s="15"/>
      <c r="FO911" s="15"/>
      <c r="FP911" s="15"/>
      <c r="FQ911" s="15"/>
      <c r="FR911" s="15"/>
      <c r="FS911" s="15"/>
      <c r="FT911" s="15"/>
      <c r="FU911" s="15"/>
      <c r="FV911" s="15"/>
      <c r="FW911" s="15"/>
      <c r="FX911" s="15"/>
      <c r="FY911" s="15"/>
      <c r="FZ911" s="15"/>
      <c r="GA911" s="15"/>
      <c r="GB911" s="15"/>
      <c r="GC911" s="15"/>
      <c r="GD911" s="15"/>
      <c r="GE911" s="15"/>
      <c r="GF911" s="15"/>
      <c r="GG911" s="15"/>
      <c r="GH911" s="15"/>
      <c r="GI911" s="15"/>
      <c r="GJ911" s="15"/>
      <c r="GK911" s="15"/>
      <c r="GL911" s="15"/>
      <c r="GM911" s="15"/>
      <c r="GN911" s="15"/>
      <c r="GO911" s="15"/>
      <c r="GP911" s="15"/>
      <c r="GQ911" s="15"/>
      <c r="GR911" s="15"/>
      <c r="GS911" s="15"/>
      <c r="GT911" s="15"/>
      <c r="GU911" s="15"/>
      <c r="GV911" s="15"/>
      <c r="GW911" s="15"/>
      <c r="GX911" s="15"/>
      <c r="GY911" s="15"/>
      <c r="GZ911" s="15"/>
      <c r="HA911" s="15"/>
      <c r="HB911" s="15"/>
      <c r="HC911" s="15"/>
      <c r="HD911" s="15"/>
      <c r="HE911" s="15"/>
      <c r="HF911" s="15"/>
      <c r="HG911" s="15"/>
      <c r="HH911" s="15"/>
      <c r="HI911" s="15"/>
      <c r="HJ911" s="15"/>
      <c r="HK911" s="15"/>
      <c r="HL911" s="15"/>
      <c r="HM911" s="15"/>
      <c r="HN911" s="15"/>
      <c r="HO911" s="15"/>
      <c r="HP911" s="15"/>
      <c r="HQ911" s="15"/>
      <c r="HR911" s="15"/>
      <c r="HS911" s="15"/>
      <c r="HT911" s="15"/>
      <c r="HU911" s="15"/>
      <c r="HV911" s="15"/>
      <c r="HW911" s="15"/>
      <c r="HX911" s="15"/>
      <c r="HY911" s="15"/>
      <c r="HZ911" s="15"/>
      <c r="IA911" s="15"/>
      <c r="IB911" s="15"/>
      <c r="IC911" s="15"/>
      <c r="ID911" s="15"/>
      <c r="IE911" s="15"/>
      <c r="IF911" s="15"/>
      <c r="IG911" s="15"/>
      <c r="IH911" s="15"/>
      <c r="II911" s="15"/>
      <c r="IJ911" s="15"/>
      <c r="IK911" s="15"/>
      <c r="IL911" s="15"/>
      <c r="IM911" s="15"/>
      <c r="IN911" s="15"/>
      <c r="IO911" s="15"/>
      <c r="IP911" s="15"/>
      <c r="IQ911" s="15"/>
      <c r="IR911" s="15"/>
      <c r="IS911" s="15"/>
      <c r="IT911" s="15"/>
      <c r="IU911" s="15"/>
    </row>
    <row r="912" spans="1:255" ht="21.95" customHeight="1">
      <c r="A912" s="71" t="s">
        <v>1302</v>
      </c>
      <c r="B912" s="28" t="s">
        <v>822</v>
      </c>
      <c r="C912" s="1">
        <f t="shared" si="159"/>
        <v>1349888</v>
      </c>
      <c r="D912" s="25">
        <v>0</v>
      </c>
      <c r="E912" s="44">
        <v>0</v>
      </c>
      <c r="F912" s="25">
        <v>0</v>
      </c>
      <c r="G912" s="3">
        <v>216.96</v>
      </c>
      <c r="H912" s="3">
        <v>1149888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3">
        <v>0</v>
      </c>
      <c r="R912" s="25">
        <v>200000</v>
      </c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</row>
    <row r="913" spans="1:255" ht="21.95" customHeight="1">
      <c r="A913" s="71" t="s">
        <v>1303</v>
      </c>
      <c r="B913" s="28" t="s">
        <v>726</v>
      </c>
      <c r="C913" s="1">
        <f t="shared" si="159"/>
        <v>5755766.96</v>
      </c>
      <c r="D913" s="25">
        <f>557.48*2427</f>
        <v>1353003.96</v>
      </c>
      <c r="E913" s="44">
        <v>0</v>
      </c>
      <c r="F913" s="25">
        <v>0</v>
      </c>
      <c r="G913" s="25">
        <v>519.4</v>
      </c>
      <c r="H913" s="27">
        <v>2752820</v>
      </c>
      <c r="I913" s="25">
        <v>0</v>
      </c>
      <c r="J913" s="25">
        <v>0</v>
      </c>
      <c r="K913" s="25">
        <v>556.6</v>
      </c>
      <c r="L913" s="25">
        <f>K913*2605</f>
        <v>1449943</v>
      </c>
      <c r="M913" s="25">
        <v>0</v>
      </c>
      <c r="N913" s="25">
        <v>0</v>
      </c>
      <c r="O913" s="25">
        <v>0</v>
      </c>
      <c r="P913" s="25">
        <v>0</v>
      </c>
      <c r="Q913" s="3">
        <v>0</v>
      </c>
      <c r="R913" s="25">
        <v>200000</v>
      </c>
    </row>
    <row r="914" spans="1:255" ht="21.95" customHeight="1">
      <c r="A914" s="71" t="s">
        <v>1304</v>
      </c>
      <c r="B914" s="28" t="s">
        <v>727</v>
      </c>
      <c r="C914" s="1">
        <f t="shared" si="159"/>
        <v>1513817</v>
      </c>
      <c r="D914" s="25">
        <v>0</v>
      </c>
      <c r="E914" s="44">
        <v>0</v>
      </c>
      <c r="F914" s="25">
        <v>0</v>
      </c>
      <c r="G914" s="3">
        <v>247.89</v>
      </c>
      <c r="H914" s="3">
        <v>1313817</v>
      </c>
      <c r="I914" s="25">
        <v>0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3">
        <v>0</v>
      </c>
      <c r="R914" s="25">
        <v>200000</v>
      </c>
    </row>
    <row r="915" spans="1:255" ht="21.95" customHeight="1">
      <c r="A915" s="71" t="s">
        <v>1305</v>
      </c>
      <c r="B915" s="34" t="s">
        <v>728</v>
      </c>
      <c r="C915" s="1">
        <f t="shared" si="159"/>
        <v>2161000</v>
      </c>
      <c r="D915" s="25">
        <v>0</v>
      </c>
      <c r="E915" s="44">
        <v>0</v>
      </c>
      <c r="F915" s="25">
        <v>0</v>
      </c>
      <c r="G915" s="25">
        <v>370</v>
      </c>
      <c r="H915" s="27">
        <v>1961000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3">
        <v>0</v>
      </c>
      <c r="R915" s="25">
        <v>200000</v>
      </c>
    </row>
    <row r="916" spans="1:255" ht="21.95" customHeight="1">
      <c r="A916" s="71" t="s">
        <v>1306</v>
      </c>
      <c r="B916" s="28" t="s">
        <v>729</v>
      </c>
      <c r="C916" s="1">
        <f t="shared" si="159"/>
        <v>3158990</v>
      </c>
      <c r="D916" s="25">
        <v>0</v>
      </c>
      <c r="E916" s="44">
        <v>0</v>
      </c>
      <c r="F916" s="25">
        <v>0</v>
      </c>
      <c r="G916" s="3">
        <v>558.29999999999995</v>
      </c>
      <c r="H916" s="3">
        <v>2958990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3">
        <v>0</v>
      </c>
      <c r="R916" s="25">
        <v>200000</v>
      </c>
      <c r="S916" s="16"/>
    </row>
    <row r="917" spans="1:255" ht="21.95" customHeight="1">
      <c r="A917" s="71" t="s">
        <v>1307</v>
      </c>
      <c r="B917" s="28" t="s">
        <v>730</v>
      </c>
      <c r="C917" s="1">
        <f t="shared" si="159"/>
        <v>1594960</v>
      </c>
      <c r="D917" s="25">
        <v>0</v>
      </c>
      <c r="E917" s="8">
        <v>0</v>
      </c>
      <c r="F917" s="25">
        <v>0</v>
      </c>
      <c r="G917" s="25">
        <v>263.2</v>
      </c>
      <c r="H917" s="27">
        <v>1394960</v>
      </c>
      <c r="I917" s="25">
        <v>0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3">
        <v>0</v>
      </c>
      <c r="R917" s="25">
        <v>200000</v>
      </c>
    </row>
    <row r="918" spans="1:255" s="12" customFormat="1" ht="21.95" customHeight="1">
      <c r="A918" s="71" t="s">
        <v>1308</v>
      </c>
      <c r="B918" s="28" t="s">
        <v>731</v>
      </c>
      <c r="C918" s="1">
        <f t="shared" si="159"/>
        <v>2086800</v>
      </c>
      <c r="D918" s="25">
        <v>0</v>
      </c>
      <c r="E918" s="8">
        <v>0</v>
      </c>
      <c r="F918" s="25">
        <v>0</v>
      </c>
      <c r="G918" s="25">
        <v>356</v>
      </c>
      <c r="H918" s="27">
        <v>1886800</v>
      </c>
      <c r="I918" s="25">
        <v>0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3">
        <v>0</v>
      </c>
      <c r="R918" s="25">
        <v>200000</v>
      </c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  <c r="FR918" s="2"/>
      <c r="FS918" s="2"/>
      <c r="FT918" s="2"/>
      <c r="FU918" s="2"/>
      <c r="FV918" s="2"/>
      <c r="FW918" s="2"/>
      <c r="FX918" s="2"/>
      <c r="FY918" s="2"/>
      <c r="FZ918" s="2"/>
      <c r="GA918" s="2"/>
      <c r="GB918" s="2"/>
      <c r="GC918" s="2"/>
      <c r="GD918" s="2"/>
      <c r="GE918" s="2"/>
      <c r="GF918" s="2"/>
      <c r="GG918" s="2"/>
      <c r="GH918" s="2"/>
      <c r="GI918" s="2"/>
      <c r="GJ918" s="2"/>
      <c r="GK918" s="2"/>
      <c r="GL918" s="2"/>
      <c r="GM918" s="2"/>
      <c r="GN918" s="2"/>
      <c r="GO918" s="2"/>
      <c r="GP918" s="2"/>
      <c r="GQ918" s="2"/>
      <c r="GR918" s="2"/>
      <c r="GS918" s="2"/>
      <c r="GT918" s="2"/>
      <c r="GU918" s="2"/>
      <c r="GV918" s="2"/>
      <c r="GW918" s="2"/>
      <c r="GX918" s="2"/>
      <c r="GY918" s="2"/>
      <c r="GZ918" s="2"/>
      <c r="HA918" s="2"/>
      <c r="HB918" s="2"/>
      <c r="HC918" s="2"/>
      <c r="HD918" s="2"/>
      <c r="HE918" s="2"/>
      <c r="HF918" s="2"/>
      <c r="HG918" s="2"/>
      <c r="HH918" s="2"/>
      <c r="HI918" s="2"/>
      <c r="HJ918" s="2"/>
      <c r="HK918" s="2"/>
      <c r="HL918" s="2"/>
      <c r="HM918" s="2"/>
      <c r="HN918" s="2"/>
      <c r="HO918" s="2"/>
      <c r="HP918" s="2"/>
      <c r="HQ918" s="2"/>
      <c r="HR918" s="2"/>
      <c r="HS918" s="2"/>
      <c r="HT918" s="2"/>
      <c r="HU918" s="2"/>
      <c r="HV918" s="2"/>
      <c r="HW918" s="2"/>
      <c r="HX918" s="2"/>
      <c r="HY918" s="2"/>
      <c r="HZ918" s="2"/>
      <c r="IA918" s="2"/>
      <c r="IB918" s="2"/>
      <c r="IC918" s="2"/>
      <c r="ID918" s="2"/>
      <c r="IE918" s="2"/>
      <c r="IF918" s="2"/>
      <c r="IG918" s="2"/>
      <c r="IH918" s="2"/>
      <c r="II918" s="2"/>
      <c r="IJ918" s="2"/>
      <c r="IK918" s="2"/>
      <c r="IL918" s="2"/>
      <c r="IM918" s="2"/>
      <c r="IN918" s="2"/>
      <c r="IO918" s="2"/>
      <c r="IP918" s="2"/>
      <c r="IQ918" s="2"/>
      <c r="IR918" s="2"/>
      <c r="IS918" s="2"/>
      <c r="IT918" s="2"/>
      <c r="IU918" s="2"/>
    </row>
    <row r="919" spans="1:255" ht="21.95" customHeight="1">
      <c r="A919" s="71" t="s">
        <v>1309</v>
      </c>
      <c r="B919" s="28" t="s">
        <v>823</v>
      </c>
      <c r="C919" s="1">
        <f t="shared" si="159"/>
        <v>1970200</v>
      </c>
      <c r="D919" s="25">
        <v>0</v>
      </c>
      <c r="E919" s="8">
        <v>0</v>
      </c>
      <c r="F919" s="25">
        <v>0</v>
      </c>
      <c r="G919" s="25">
        <v>334</v>
      </c>
      <c r="H919" s="25">
        <v>1770200</v>
      </c>
      <c r="I919" s="25">
        <v>0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3">
        <v>0</v>
      </c>
      <c r="R919" s="25">
        <v>200000</v>
      </c>
    </row>
    <row r="920" spans="1:255" s="17" customFormat="1" ht="21.95" customHeight="1">
      <c r="A920" s="71" t="s">
        <v>1310</v>
      </c>
      <c r="B920" s="34" t="s">
        <v>824</v>
      </c>
      <c r="C920" s="1">
        <f t="shared" si="159"/>
        <v>3932300</v>
      </c>
      <c r="D920" s="25">
        <v>0</v>
      </c>
      <c r="E920" s="8">
        <v>0</v>
      </c>
      <c r="F920" s="25">
        <v>0</v>
      </c>
      <c r="G920" s="25">
        <v>1131</v>
      </c>
      <c r="H920" s="3">
        <v>3732300</v>
      </c>
      <c r="I920" s="25">
        <v>0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3">
        <v>0</v>
      </c>
      <c r="R920" s="25">
        <v>200000</v>
      </c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  <c r="GO920" s="2"/>
      <c r="GP920" s="2"/>
      <c r="GQ920" s="2"/>
      <c r="GR920" s="2"/>
      <c r="GS920" s="2"/>
      <c r="GT920" s="2"/>
      <c r="GU920" s="2"/>
      <c r="GV920" s="2"/>
      <c r="GW920" s="2"/>
      <c r="GX920" s="2"/>
      <c r="GY920" s="2"/>
      <c r="GZ920" s="2"/>
      <c r="HA920" s="2"/>
      <c r="HB920" s="2"/>
      <c r="HC920" s="2"/>
      <c r="HD920" s="2"/>
      <c r="HE920" s="2"/>
      <c r="HF920" s="2"/>
      <c r="HG920" s="2"/>
      <c r="HH920" s="2"/>
      <c r="HI920" s="2"/>
      <c r="HJ920" s="2"/>
      <c r="HK920" s="2"/>
      <c r="HL920" s="2"/>
      <c r="HM920" s="2"/>
      <c r="HN920" s="2"/>
      <c r="HO920" s="2"/>
      <c r="HP920" s="2"/>
      <c r="HQ920" s="2"/>
      <c r="HR920" s="2"/>
      <c r="HS920" s="2"/>
      <c r="HT920" s="2"/>
      <c r="HU920" s="2"/>
      <c r="HV920" s="2"/>
      <c r="HW920" s="2"/>
      <c r="HX920" s="2"/>
      <c r="HY920" s="2"/>
      <c r="HZ920" s="2"/>
      <c r="IA920" s="2"/>
      <c r="IB920" s="2"/>
      <c r="IC920" s="2"/>
      <c r="ID920" s="2"/>
      <c r="IE920" s="2"/>
      <c r="IF920" s="2"/>
      <c r="IG920" s="2"/>
      <c r="IH920" s="2"/>
      <c r="II920" s="2"/>
      <c r="IJ920" s="2"/>
      <c r="IK920" s="2"/>
      <c r="IL920" s="2"/>
      <c r="IM920" s="2"/>
      <c r="IN920" s="2"/>
      <c r="IO920" s="2"/>
      <c r="IP920" s="2"/>
      <c r="IQ920" s="2"/>
      <c r="IR920" s="2"/>
      <c r="IS920" s="2"/>
      <c r="IT920" s="2"/>
      <c r="IU920" s="2"/>
    </row>
    <row r="921" spans="1:255" s="17" customFormat="1" ht="21.95" customHeight="1">
      <c r="A921" s="71" t="s">
        <v>1311</v>
      </c>
      <c r="B921" s="34" t="s">
        <v>871</v>
      </c>
      <c r="C921" s="1">
        <f t="shared" si="159"/>
        <v>25521785.859999999</v>
      </c>
      <c r="D921" s="25">
        <v>11034185.609999999</v>
      </c>
      <c r="E921" s="44">
        <v>0</v>
      </c>
      <c r="F921" s="25">
        <v>0</v>
      </c>
      <c r="G921" s="3">
        <v>1234</v>
      </c>
      <c r="H921" s="3">
        <v>6540200</v>
      </c>
      <c r="I921" s="25">
        <v>0</v>
      </c>
      <c r="J921" s="25">
        <v>0</v>
      </c>
      <c r="K921" s="25">
        <v>2974.05</v>
      </c>
      <c r="L921" s="25">
        <v>7747400.25</v>
      </c>
      <c r="M921" s="25">
        <v>0</v>
      </c>
      <c r="N921" s="25">
        <v>0</v>
      </c>
      <c r="O921" s="25">
        <v>0</v>
      </c>
      <c r="P921" s="25">
        <v>0</v>
      </c>
      <c r="Q921" s="3">
        <v>0</v>
      </c>
      <c r="R921" s="25">
        <v>200000</v>
      </c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  <c r="FE921" s="2"/>
      <c r="FF921" s="2"/>
      <c r="FG921" s="2"/>
      <c r="FH921" s="2"/>
      <c r="FI921" s="2"/>
      <c r="FJ921" s="2"/>
      <c r="FK921" s="2"/>
      <c r="FL921" s="2"/>
      <c r="FM921" s="2"/>
      <c r="FN921" s="2"/>
      <c r="FO921" s="2"/>
      <c r="FP921" s="2"/>
      <c r="FQ921" s="2"/>
      <c r="FR921" s="2"/>
      <c r="FS921" s="2"/>
      <c r="FT921" s="2"/>
      <c r="FU921" s="2"/>
      <c r="FV921" s="2"/>
      <c r="FW921" s="2"/>
      <c r="FX921" s="2"/>
      <c r="FY921" s="2"/>
      <c r="FZ921" s="2"/>
      <c r="GA921" s="2"/>
      <c r="GB921" s="2"/>
      <c r="GC921" s="2"/>
      <c r="GD921" s="2"/>
      <c r="GE921" s="2"/>
      <c r="GF921" s="2"/>
      <c r="GG921" s="2"/>
      <c r="GH921" s="2"/>
      <c r="GI921" s="2"/>
      <c r="GJ921" s="2"/>
      <c r="GK921" s="2"/>
      <c r="GL921" s="2"/>
      <c r="GM921" s="2"/>
      <c r="GN921" s="2"/>
      <c r="GO921" s="2"/>
      <c r="GP921" s="2"/>
      <c r="GQ921" s="2"/>
      <c r="GR921" s="2"/>
      <c r="GS921" s="2"/>
      <c r="GT921" s="2"/>
      <c r="GU921" s="2"/>
      <c r="GV921" s="2"/>
      <c r="GW921" s="2"/>
      <c r="GX921" s="2"/>
      <c r="GY921" s="2"/>
      <c r="GZ921" s="2"/>
      <c r="HA921" s="2"/>
      <c r="HB921" s="2"/>
      <c r="HC921" s="2"/>
      <c r="HD921" s="2"/>
      <c r="HE921" s="2"/>
      <c r="HF921" s="2"/>
      <c r="HG921" s="2"/>
      <c r="HH921" s="2"/>
      <c r="HI921" s="2"/>
      <c r="HJ921" s="2"/>
      <c r="HK921" s="2"/>
      <c r="HL921" s="2"/>
      <c r="HM921" s="2"/>
      <c r="HN921" s="2"/>
      <c r="HO921" s="2"/>
      <c r="HP921" s="2"/>
      <c r="HQ921" s="2"/>
      <c r="HR921" s="2"/>
      <c r="HS921" s="2"/>
      <c r="HT921" s="2"/>
      <c r="HU921" s="2"/>
      <c r="HV921" s="2"/>
      <c r="HW921" s="2"/>
      <c r="HX921" s="2"/>
      <c r="HY921" s="2"/>
      <c r="HZ921" s="2"/>
      <c r="IA921" s="2"/>
      <c r="IB921" s="2"/>
      <c r="IC921" s="2"/>
      <c r="ID921" s="2"/>
      <c r="IE921" s="2"/>
      <c r="IF921" s="2"/>
      <c r="IG921" s="2"/>
      <c r="IH921" s="2"/>
      <c r="II921" s="2"/>
      <c r="IJ921" s="2"/>
      <c r="IK921" s="2"/>
      <c r="IL921" s="2"/>
      <c r="IM921" s="2"/>
      <c r="IN921" s="2"/>
      <c r="IO921" s="2"/>
      <c r="IP921" s="2"/>
      <c r="IQ921" s="2"/>
      <c r="IR921" s="2"/>
      <c r="IS921" s="2"/>
      <c r="IT921" s="2"/>
      <c r="IU921" s="2"/>
    </row>
    <row r="922" spans="1:255" ht="21.95" customHeight="1">
      <c r="A922" s="71" t="s">
        <v>1312</v>
      </c>
      <c r="B922" s="28" t="s">
        <v>732</v>
      </c>
      <c r="C922" s="1">
        <f t="shared" si="159"/>
        <v>1747600</v>
      </c>
      <c r="D922" s="25">
        <v>0</v>
      </c>
      <c r="E922" s="44">
        <v>0</v>
      </c>
      <c r="F922" s="25">
        <v>0</v>
      </c>
      <c r="G922" s="25">
        <v>292</v>
      </c>
      <c r="H922" s="27">
        <v>1547600</v>
      </c>
      <c r="I922" s="25">
        <v>0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3">
        <v>0</v>
      </c>
      <c r="R922" s="25">
        <v>200000</v>
      </c>
    </row>
    <row r="923" spans="1:255" ht="21.95" customHeight="1">
      <c r="A923" s="71" t="s">
        <v>1313</v>
      </c>
      <c r="B923" s="28" t="s">
        <v>733</v>
      </c>
      <c r="C923" s="1">
        <f t="shared" si="159"/>
        <v>1737000</v>
      </c>
      <c r="D923" s="25">
        <v>0</v>
      </c>
      <c r="E923" s="44">
        <v>0</v>
      </c>
      <c r="F923" s="25">
        <v>0</v>
      </c>
      <c r="G923" s="25">
        <v>290</v>
      </c>
      <c r="H923" s="27">
        <v>1537000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3">
        <v>0</v>
      </c>
      <c r="R923" s="25">
        <v>200000</v>
      </c>
    </row>
    <row r="924" spans="1:255" ht="21.95" customHeight="1">
      <c r="A924" s="71" t="s">
        <v>1314</v>
      </c>
      <c r="B924" s="28" t="s">
        <v>734</v>
      </c>
      <c r="C924" s="1">
        <f t="shared" si="159"/>
        <v>1752900</v>
      </c>
      <c r="D924" s="25">
        <v>0</v>
      </c>
      <c r="E924" s="44">
        <v>0</v>
      </c>
      <c r="F924" s="25">
        <v>0</v>
      </c>
      <c r="G924" s="25">
        <v>293</v>
      </c>
      <c r="H924" s="27">
        <v>1552900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3">
        <v>0</v>
      </c>
      <c r="R924" s="25">
        <v>200000</v>
      </c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  <c r="CC924" s="12"/>
      <c r="CD924" s="12"/>
      <c r="CE924" s="12"/>
      <c r="CF924" s="12"/>
      <c r="CG924" s="12"/>
      <c r="CH924" s="12"/>
      <c r="CI924" s="12"/>
      <c r="CJ924" s="12"/>
      <c r="CK924" s="12"/>
      <c r="CL924" s="12"/>
      <c r="CM924" s="12"/>
      <c r="CN924" s="12"/>
      <c r="CO924" s="12"/>
      <c r="CP924" s="12"/>
      <c r="CQ924" s="12"/>
      <c r="CR924" s="12"/>
      <c r="CS924" s="12"/>
      <c r="CT924" s="12"/>
      <c r="CU924" s="12"/>
      <c r="CV924" s="12"/>
      <c r="CW924" s="12"/>
      <c r="CX924" s="12"/>
      <c r="CY924" s="12"/>
      <c r="CZ924" s="12"/>
      <c r="DA924" s="12"/>
      <c r="DB924" s="12"/>
      <c r="DC924" s="12"/>
      <c r="DD924" s="12"/>
      <c r="DE924" s="12"/>
      <c r="DF924" s="12"/>
      <c r="DG924" s="12"/>
      <c r="DH924" s="12"/>
      <c r="DI924" s="12"/>
      <c r="DJ924" s="12"/>
      <c r="DK924" s="12"/>
      <c r="DL924" s="12"/>
      <c r="DM924" s="12"/>
      <c r="DN924" s="12"/>
      <c r="DO924" s="12"/>
      <c r="DP924" s="12"/>
      <c r="DQ924" s="12"/>
      <c r="DR924" s="12"/>
      <c r="DS924" s="12"/>
      <c r="DT924" s="12"/>
      <c r="DU924" s="12"/>
      <c r="DV924" s="12"/>
      <c r="DW924" s="12"/>
      <c r="DX924" s="12"/>
      <c r="DY924" s="12"/>
      <c r="DZ924" s="12"/>
      <c r="EA924" s="12"/>
      <c r="EB924" s="12"/>
      <c r="EC924" s="12"/>
      <c r="ED924" s="12"/>
      <c r="EE924" s="12"/>
      <c r="EF924" s="12"/>
      <c r="EG924" s="12"/>
      <c r="EH924" s="12"/>
      <c r="EI924" s="12"/>
      <c r="EJ924" s="12"/>
      <c r="EK924" s="12"/>
      <c r="EL924" s="12"/>
      <c r="EM924" s="12"/>
      <c r="EN924" s="12"/>
      <c r="EO924" s="12"/>
      <c r="EP924" s="12"/>
      <c r="EQ924" s="12"/>
      <c r="ER924" s="12"/>
      <c r="ES924" s="12"/>
      <c r="ET924" s="12"/>
      <c r="EU924" s="12"/>
      <c r="EV924" s="12"/>
      <c r="EW924" s="12"/>
      <c r="EX924" s="12"/>
      <c r="EY924" s="12"/>
      <c r="EZ924" s="12"/>
      <c r="FA924" s="12"/>
      <c r="FB924" s="12"/>
      <c r="FC924" s="12"/>
      <c r="FD924" s="12"/>
      <c r="FE924" s="12"/>
      <c r="FF924" s="12"/>
      <c r="FG924" s="12"/>
      <c r="FH924" s="12"/>
      <c r="FI924" s="12"/>
      <c r="FJ924" s="12"/>
      <c r="FK924" s="12"/>
      <c r="FL924" s="12"/>
      <c r="FM924" s="12"/>
      <c r="FN924" s="12"/>
      <c r="FO924" s="12"/>
      <c r="FP924" s="12"/>
      <c r="FQ924" s="12"/>
      <c r="FR924" s="12"/>
      <c r="FS924" s="12"/>
      <c r="FT924" s="12"/>
      <c r="FU924" s="12"/>
      <c r="FV924" s="12"/>
      <c r="FW924" s="12"/>
      <c r="FX924" s="12"/>
      <c r="FY924" s="12"/>
      <c r="FZ924" s="12"/>
      <c r="GA924" s="12"/>
      <c r="GB924" s="12"/>
      <c r="GC924" s="12"/>
      <c r="GD924" s="12"/>
      <c r="GE924" s="12"/>
      <c r="GF924" s="12"/>
      <c r="GG924" s="12"/>
      <c r="GH924" s="12"/>
      <c r="GI924" s="12"/>
      <c r="GJ924" s="12"/>
      <c r="GK924" s="12"/>
      <c r="GL924" s="12"/>
      <c r="GM924" s="12"/>
      <c r="GN924" s="12"/>
      <c r="GO924" s="12"/>
      <c r="GP924" s="12"/>
      <c r="GQ924" s="12"/>
      <c r="GR924" s="12"/>
      <c r="GS924" s="12"/>
      <c r="GT924" s="12"/>
      <c r="GU924" s="12"/>
      <c r="GV924" s="12"/>
      <c r="GW924" s="12"/>
      <c r="GX924" s="12"/>
      <c r="GY924" s="12"/>
      <c r="GZ924" s="12"/>
      <c r="HA924" s="12"/>
      <c r="HB924" s="12"/>
      <c r="HC924" s="12"/>
      <c r="HD924" s="12"/>
      <c r="HE924" s="12"/>
      <c r="HF924" s="12"/>
      <c r="HG924" s="12"/>
      <c r="HH924" s="12"/>
      <c r="HI924" s="12"/>
      <c r="HJ924" s="12"/>
      <c r="HK924" s="12"/>
      <c r="HL924" s="12"/>
      <c r="HM924" s="12"/>
      <c r="HN924" s="12"/>
      <c r="HO924" s="12"/>
      <c r="HP924" s="12"/>
      <c r="HQ924" s="12"/>
      <c r="HR924" s="12"/>
      <c r="HS924" s="12"/>
      <c r="HT924" s="12"/>
      <c r="HU924" s="12"/>
      <c r="HV924" s="12"/>
      <c r="HW924" s="12"/>
      <c r="HX924" s="12"/>
      <c r="HY924" s="12"/>
      <c r="HZ924" s="12"/>
      <c r="IA924" s="12"/>
      <c r="IB924" s="12"/>
      <c r="IC924" s="12"/>
      <c r="ID924" s="12"/>
      <c r="IE924" s="12"/>
      <c r="IF924" s="12"/>
      <c r="IG924" s="12"/>
      <c r="IH924" s="12"/>
      <c r="II924" s="12"/>
      <c r="IJ924" s="12"/>
      <c r="IK924" s="12"/>
      <c r="IL924" s="12"/>
      <c r="IM924" s="12"/>
      <c r="IN924" s="12"/>
      <c r="IO924" s="12"/>
      <c r="IP924" s="12"/>
      <c r="IQ924" s="12"/>
      <c r="IR924" s="12"/>
      <c r="IS924" s="12"/>
      <c r="IT924" s="12"/>
      <c r="IU924" s="12"/>
    </row>
    <row r="925" spans="1:255" s="12" customFormat="1" ht="21.95" customHeight="1">
      <c r="A925" s="71" t="s">
        <v>1315</v>
      </c>
      <c r="B925" s="28" t="s">
        <v>735</v>
      </c>
      <c r="C925" s="1">
        <f t="shared" si="159"/>
        <v>1752900</v>
      </c>
      <c r="D925" s="25">
        <v>0</v>
      </c>
      <c r="E925" s="44">
        <v>0</v>
      </c>
      <c r="F925" s="25">
        <v>0</v>
      </c>
      <c r="G925" s="25">
        <v>293</v>
      </c>
      <c r="H925" s="27">
        <v>1552900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3">
        <v>0</v>
      </c>
      <c r="R925" s="25">
        <v>200000</v>
      </c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  <c r="FR925" s="2"/>
      <c r="FS925" s="2"/>
      <c r="FT925" s="2"/>
      <c r="FU925" s="2"/>
      <c r="FV925" s="2"/>
      <c r="FW925" s="2"/>
      <c r="FX925" s="2"/>
      <c r="FY925" s="2"/>
      <c r="FZ925" s="2"/>
      <c r="GA925" s="2"/>
      <c r="GB925" s="2"/>
      <c r="GC925" s="2"/>
      <c r="GD925" s="2"/>
      <c r="GE925" s="2"/>
      <c r="GF925" s="2"/>
      <c r="GG925" s="2"/>
      <c r="GH925" s="2"/>
      <c r="GI925" s="2"/>
      <c r="GJ925" s="2"/>
      <c r="GK925" s="2"/>
      <c r="GL925" s="2"/>
      <c r="GM925" s="2"/>
      <c r="GN925" s="2"/>
      <c r="GO925" s="2"/>
      <c r="GP925" s="2"/>
      <c r="GQ925" s="2"/>
      <c r="GR925" s="2"/>
      <c r="GS925" s="2"/>
      <c r="GT925" s="2"/>
      <c r="GU925" s="2"/>
      <c r="GV925" s="2"/>
      <c r="GW925" s="2"/>
      <c r="GX925" s="2"/>
      <c r="GY925" s="2"/>
      <c r="GZ925" s="2"/>
      <c r="HA925" s="2"/>
      <c r="HB925" s="2"/>
      <c r="HC925" s="2"/>
      <c r="HD925" s="2"/>
      <c r="HE925" s="2"/>
      <c r="HF925" s="2"/>
      <c r="HG925" s="2"/>
      <c r="HH925" s="2"/>
      <c r="HI925" s="2"/>
      <c r="HJ925" s="2"/>
      <c r="HK925" s="2"/>
      <c r="HL925" s="2"/>
      <c r="HM925" s="2"/>
      <c r="HN925" s="2"/>
      <c r="HO925" s="2"/>
      <c r="HP925" s="2"/>
      <c r="HQ925" s="2"/>
      <c r="HR925" s="2"/>
      <c r="HS925" s="2"/>
      <c r="HT925" s="2"/>
      <c r="HU925" s="2"/>
      <c r="HV925" s="2"/>
      <c r="HW925" s="2"/>
      <c r="HX925" s="2"/>
      <c r="HY925" s="2"/>
      <c r="HZ925" s="2"/>
      <c r="IA925" s="2"/>
      <c r="IB925" s="2"/>
      <c r="IC925" s="2"/>
      <c r="ID925" s="2"/>
      <c r="IE925" s="2"/>
      <c r="IF925" s="2"/>
      <c r="IG925" s="2"/>
      <c r="IH925" s="2"/>
      <c r="II925" s="2"/>
      <c r="IJ925" s="2"/>
      <c r="IK925" s="2"/>
      <c r="IL925" s="2"/>
      <c r="IM925" s="2"/>
      <c r="IN925" s="2"/>
      <c r="IO925" s="2"/>
      <c r="IP925" s="2"/>
      <c r="IQ925" s="2"/>
      <c r="IR925" s="2"/>
      <c r="IS925" s="2"/>
      <c r="IT925" s="2"/>
      <c r="IU925" s="2"/>
    </row>
    <row r="926" spans="1:255" ht="21.95" customHeight="1">
      <c r="A926" s="71" t="s">
        <v>1316</v>
      </c>
      <c r="B926" s="28" t="s">
        <v>736</v>
      </c>
      <c r="C926" s="1">
        <f t="shared" si="159"/>
        <v>1758200</v>
      </c>
      <c r="D926" s="25">
        <v>0</v>
      </c>
      <c r="E926" s="44">
        <v>0</v>
      </c>
      <c r="F926" s="25">
        <v>0</v>
      </c>
      <c r="G926" s="25">
        <v>294</v>
      </c>
      <c r="H926" s="27">
        <v>1558200</v>
      </c>
      <c r="I926" s="25">
        <v>0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3">
        <v>0</v>
      </c>
      <c r="R926" s="25">
        <v>200000</v>
      </c>
    </row>
    <row r="927" spans="1:255" ht="21.95" customHeight="1">
      <c r="A927" s="71" t="s">
        <v>1317</v>
      </c>
      <c r="B927" s="28" t="s">
        <v>737</v>
      </c>
      <c r="C927" s="1">
        <f t="shared" si="159"/>
        <v>1742300</v>
      </c>
      <c r="D927" s="25">
        <v>0</v>
      </c>
      <c r="E927" s="44">
        <v>0</v>
      </c>
      <c r="F927" s="25">
        <v>0</v>
      </c>
      <c r="G927" s="25">
        <v>291</v>
      </c>
      <c r="H927" s="27">
        <v>1542300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3">
        <v>0</v>
      </c>
      <c r="R927" s="25">
        <v>200000</v>
      </c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</row>
    <row r="928" spans="1:255" ht="21.95" customHeight="1">
      <c r="A928" s="71" t="s">
        <v>1318</v>
      </c>
      <c r="B928" s="28" t="s">
        <v>738</v>
      </c>
      <c r="C928" s="1">
        <f t="shared" si="159"/>
        <v>1731700</v>
      </c>
      <c r="D928" s="25">
        <v>0</v>
      </c>
      <c r="E928" s="44">
        <v>0</v>
      </c>
      <c r="F928" s="25">
        <v>0</v>
      </c>
      <c r="G928" s="25">
        <v>289</v>
      </c>
      <c r="H928" s="25">
        <v>1531700</v>
      </c>
      <c r="I928" s="25">
        <v>0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3">
        <v>0</v>
      </c>
      <c r="R928" s="25">
        <v>200000</v>
      </c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</row>
    <row r="929" spans="1:255" ht="21.95" customHeight="1">
      <c r="A929" s="71" t="s">
        <v>1319</v>
      </c>
      <c r="B929" s="28" t="s">
        <v>825</v>
      </c>
      <c r="C929" s="1">
        <f t="shared" si="159"/>
        <v>3507200</v>
      </c>
      <c r="D929" s="25">
        <v>0</v>
      </c>
      <c r="E929" s="44">
        <v>0</v>
      </c>
      <c r="F929" s="25">
        <v>0</v>
      </c>
      <c r="G929" s="3">
        <v>624</v>
      </c>
      <c r="H929" s="3">
        <v>3307200</v>
      </c>
      <c r="I929" s="25">
        <v>0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3">
        <v>0</v>
      </c>
      <c r="R929" s="25">
        <v>200000</v>
      </c>
    </row>
    <row r="930" spans="1:255" ht="21.95" customHeight="1">
      <c r="A930" s="71" t="s">
        <v>1320</v>
      </c>
      <c r="B930" s="28" t="s">
        <v>739</v>
      </c>
      <c r="C930" s="1">
        <f t="shared" si="159"/>
        <v>1747600</v>
      </c>
      <c r="D930" s="25">
        <v>0</v>
      </c>
      <c r="E930" s="44">
        <v>0</v>
      </c>
      <c r="F930" s="25">
        <v>0</v>
      </c>
      <c r="G930" s="25">
        <v>292</v>
      </c>
      <c r="H930" s="27">
        <v>1547600</v>
      </c>
      <c r="I930" s="25">
        <v>0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3">
        <v>0</v>
      </c>
      <c r="R930" s="25">
        <v>200000</v>
      </c>
    </row>
    <row r="931" spans="1:255" ht="21.95" customHeight="1">
      <c r="A931" s="71" t="s">
        <v>1321</v>
      </c>
      <c r="B931" s="28" t="s">
        <v>740</v>
      </c>
      <c r="C931" s="1">
        <f t="shared" si="159"/>
        <v>1747600</v>
      </c>
      <c r="D931" s="25">
        <v>0</v>
      </c>
      <c r="E931" s="44">
        <v>0</v>
      </c>
      <c r="F931" s="25">
        <v>0</v>
      </c>
      <c r="G931" s="25">
        <v>292</v>
      </c>
      <c r="H931" s="27">
        <v>1547600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3">
        <v>0</v>
      </c>
      <c r="R931" s="25">
        <v>200000</v>
      </c>
    </row>
    <row r="932" spans="1:255" ht="21.95" customHeight="1">
      <c r="A932" s="71" t="s">
        <v>1322</v>
      </c>
      <c r="B932" s="28" t="s">
        <v>741</v>
      </c>
      <c r="C932" s="1">
        <f t="shared" si="159"/>
        <v>3766900</v>
      </c>
      <c r="D932" s="25">
        <v>0</v>
      </c>
      <c r="E932" s="44">
        <v>0</v>
      </c>
      <c r="F932" s="25">
        <v>0</v>
      </c>
      <c r="G932" s="25">
        <v>673</v>
      </c>
      <c r="H932" s="27">
        <v>3566900</v>
      </c>
      <c r="I932" s="25">
        <v>0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3">
        <v>0</v>
      </c>
      <c r="R932" s="25">
        <v>200000</v>
      </c>
    </row>
    <row r="933" spans="1:255" ht="21.95" customHeight="1">
      <c r="A933" s="71" t="s">
        <v>1323</v>
      </c>
      <c r="B933" s="28" t="s">
        <v>742</v>
      </c>
      <c r="C933" s="1">
        <f t="shared" si="159"/>
        <v>1774100</v>
      </c>
      <c r="D933" s="25">
        <v>0</v>
      </c>
      <c r="E933" s="44">
        <v>0</v>
      </c>
      <c r="F933" s="25">
        <v>0</v>
      </c>
      <c r="G933" s="25">
        <v>297</v>
      </c>
      <c r="H933" s="27">
        <v>1574100</v>
      </c>
      <c r="I933" s="25">
        <v>0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3">
        <v>0</v>
      </c>
      <c r="R933" s="25">
        <v>200000</v>
      </c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  <c r="CC933" s="12"/>
      <c r="CD933" s="12"/>
      <c r="CE933" s="12"/>
      <c r="CF933" s="12"/>
      <c r="CG933" s="12"/>
      <c r="CH933" s="12"/>
      <c r="CI933" s="12"/>
      <c r="CJ933" s="12"/>
      <c r="CK933" s="12"/>
      <c r="CL933" s="12"/>
      <c r="CM933" s="12"/>
      <c r="CN933" s="12"/>
      <c r="CO933" s="12"/>
      <c r="CP933" s="12"/>
      <c r="CQ933" s="12"/>
      <c r="CR933" s="12"/>
      <c r="CS933" s="12"/>
      <c r="CT933" s="12"/>
      <c r="CU933" s="12"/>
      <c r="CV933" s="12"/>
      <c r="CW933" s="12"/>
      <c r="CX933" s="12"/>
      <c r="CY933" s="12"/>
      <c r="CZ933" s="12"/>
      <c r="DA933" s="12"/>
      <c r="DB933" s="12"/>
      <c r="DC933" s="12"/>
      <c r="DD933" s="12"/>
      <c r="DE933" s="12"/>
      <c r="DF933" s="12"/>
      <c r="DG933" s="12"/>
      <c r="DH933" s="12"/>
      <c r="DI933" s="12"/>
      <c r="DJ933" s="12"/>
      <c r="DK933" s="12"/>
      <c r="DL933" s="12"/>
      <c r="DM933" s="12"/>
      <c r="DN933" s="12"/>
      <c r="DO933" s="12"/>
      <c r="DP933" s="12"/>
      <c r="DQ933" s="12"/>
      <c r="DR933" s="12"/>
      <c r="DS933" s="12"/>
      <c r="DT933" s="12"/>
      <c r="DU933" s="12"/>
      <c r="DV933" s="12"/>
      <c r="DW933" s="12"/>
      <c r="DX933" s="12"/>
      <c r="DY933" s="12"/>
      <c r="DZ933" s="12"/>
      <c r="EA933" s="12"/>
      <c r="EB933" s="12"/>
      <c r="EC933" s="12"/>
      <c r="ED933" s="12"/>
      <c r="EE933" s="12"/>
      <c r="EF933" s="12"/>
      <c r="EG933" s="12"/>
      <c r="EH933" s="12"/>
      <c r="EI933" s="12"/>
      <c r="EJ933" s="12"/>
      <c r="EK933" s="12"/>
      <c r="EL933" s="12"/>
      <c r="EM933" s="12"/>
      <c r="EN933" s="12"/>
      <c r="EO933" s="12"/>
      <c r="EP933" s="12"/>
      <c r="EQ933" s="12"/>
      <c r="ER933" s="12"/>
      <c r="ES933" s="12"/>
      <c r="ET933" s="12"/>
      <c r="EU933" s="12"/>
      <c r="EV933" s="12"/>
      <c r="EW933" s="12"/>
      <c r="EX933" s="12"/>
      <c r="EY933" s="12"/>
      <c r="EZ933" s="12"/>
      <c r="FA933" s="12"/>
      <c r="FB933" s="12"/>
      <c r="FC933" s="12"/>
      <c r="FD933" s="12"/>
      <c r="FE933" s="12"/>
      <c r="FF933" s="12"/>
      <c r="FG933" s="12"/>
      <c r="FH933" s="12"/>
      <c r="FI933" s="12"/>
      <c r="FJ933" s="12"/>
      <c r="FK933" s="12"/>
      <c r="FL933" s="12"/>
      <c r="FM933" s="12"/>
      <c r="FN933" s="12"/>
      <c r="FO933" s="12"/>
      <c r="FP933" s="12"/>
      <c r="FQ933" s="12"/>
      <c r="FR933" s="12"/>
      <c r="FS933" s="12"/>
      <c r="FT933" s="12"/>
      <c r="FU933" s="12"/>
      <c r="FV933" s="12"/>
      <c r="FW933" s="12"/>
      <c r="FX933" s="12"/>
      <c r="FY933" s="12"/>
      <c r="FZ933" s="12"/>
      <c r="GA933" s="12"/>
      <c r="GB933" s="12"/>
      <c r="GC933" s="12"/>
      <c r="GD933" s="12"/>
      <c r="GE933" s="12"/>
      <c r="GF933" s="12"/>
      <c r="GG933" s="12"/>
      <c r="GH933" s="12"/>
      <c r="GI933" s="12"/>
      <c r="GJ933" s="12"/>
      <c r="GK933" s="12"/>
      <c r="GL933" s="12"/>
      <c r="GM933" s="12"/>
      <c r="GN933" s="12"/>
      <c r="GO933" s="12"/>
      <c r="GP933" s="12"/>
      <c r="GQ933" s="12"/>
      <c r="GR933" s="12"/>
      <c r="GS933" s="12"/>
      <c r="GT933" s="12"/>
      <c r="GU933" s="12"/>
      <c r="GV933" s="12"/>
      <c r="GW933" s="12"/>
      <c r="GX933" s="12"/>
      <c r="GY933" s="12"/>
      <c r="GZ933" s="12"/>
      <c r="HA933" s="12"/>
      <c r="HB933" s="12"/>
      <c r="HC933" s="12"/>
      <c r="HD933" s="12"/>
      <c r="HE933" s="12"/>
      <c r="HF933" s="12"/>
      <c r="HG933" s="12"/>
      <c r="HH933" s="12"/>
      <c r="HI933" s="12"/>
      <c r="HJ933" s="12"/>
      <c r="HK933" s="12"/>
      <c r="HL933" s="12"/>
      <c r="HM933" s="12"/>
      <c r="HN933" s="12"/>
      <c r="HO933" s="12"/>
      <c r="HP933" s="12"/>
      <c r="HQ933" s="12"/>
      <c r="HR933" s="12"/>
      <c r="HS933" s="12"/>
      <c r="HT933" s="12"/>
      <c r="HU933" s="12"/>
      <c r="HV933" s="12"/>
      <c r="HW933" s="12"/>
      <c r="HX933" s="12"/>
      <c r="HY933" s="12"/>
      <c r="HZ933" s="12"/>
      <c r="IA933" s="12"/>
      <c r="IB933" s="12"/>
      <c r="IC933" s="12"/>
      <c r="ID933" s="12"/>
      <c r="IE933" s="12"/>
      <c r="IF933" s="12"/>
      <c r="IG933" s="12"/>
      <c r="IH933" s="12"/>
      <c r="II933" s="12"/>
      <c r="IJ933" s="12"/>
      <c r="IK933" s="12"/>
      <c r="IL933" s="12"/>
      <c r="IM933" s="12"/>
      <c r="IN933" s="12"/>
      <c r="IO933" s="12"/>
      <c r="IP933" s="12"/>
      <c r="IQ933" s="12"/>
      <c r="IR933" s="12"/>
      <c r="IS933" s="12"/>
      <c r="IT933" s="12"/>
      <c r="IU933" s="12"/>
    </row>
    <row r="934" spans="1:255" ht="21.95" customHeight="1">
      <c r="A934" s="71" t="s">
        <v>1324</v>
      </c>
      <c r="B934" s="28" t="s">
        <v>826</v>
      </c>
      <c r="C934" s="1">
        <f t="shared" si="159"/>
        <v>3024900</v>
      </c>
      <c r="D934" s="25">
        <v>0</v>
      </c>
      <c r="E934" s="44">
        <v>0</v>
      </c>
      <c r="F934" s="25">
        <v>0</v>
      </c>
      <c r="G934" s="3">
        <v>533</v>
      </c>
      <c r="H934" s="3">
        <v>2824900</v>
      </c>
      <c r="I934" s="25">
        <v>0</v>
      </c>
      <c r="J934" s="25">
        <v>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3">
        <v>0</v>
      </c>
      <c r="R934" s="25">
        <v>200000</v>
      </c>
    </row>
    <row r="935" spans="1:255" ht="21.95" customHeight="1">
      <c r="A935" s="71" t="s">
        <v>1325</v>
      </c>
      <c r="B935" s="28" t="s">
        <v>743</v>
      </c>
      <c r="C935" s="1">
        <f t="shared" si="159"/>
        <v>1509100</v>
      </c>
      <c r="D935" s="25">
        <v>0</v>
      </c>
      <c r="E935" s="44">
        <v>0</v>
      </c>
      <c r="F935" s="25">
        <v>0</v>
      </c>
      <c r="G935" s="25">
        <v>247</v>
      </c>
      <c r="H935" s="27">
        <v>1309100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3">
        <v>0</v>
      </c>
      <c r="R935" s="25">
        <v>200000</v>
      </c>
    </row>
    <row r="936" spans="1:255" ht="21.95" customHeight="1">
      <c r="A936" s="71" t="s">
        <v>1326</v>
      </c>
      <c r="B936" s="28" t="s">
        <v>744</v>
      </c>
      <c r="C936" s="1">
        <f t="shared" si="159"/>
        <v>2855300</v>
      </c>
      <c r="D936" s="25">
        <v>0</v>
      </c>
      <c r="E936" s="44">
        <v>0</v>
      </c>
      <c r="F936" s="25">
        <v>0</v>
      </c>
      <c r="G936" s="25">
        <v>501</v>
      </c>
      <c r="H936" s="27">
        <v>2655300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3">
        <v>0</v>
      </c>
      <c r="R936" s="25">
        <v>200000</v>
      </c>
    </row>
    <row r="937" spans="1:255" ht="21.95" customHeight="1">
      <c r="A937" s="71" t="s">
        <v>1327</v>
      </c>
      <c r="B937" s="28" t="s">
        <v>745</v>
      </c>
      <c r="C937" s="1">
        <f t="shared" si="159"/>
        <v>2270180</v>
      </c>
      <c r="D937" s="25">
        <v>0</v>
      </c>
      <c r="E937" s="44">
        <v>0</v>
      </c>
      <c r="F937" s="25">
        <v>0</v>
      </c>
      <c r="G937" s="25">
        <v>390.6</v>
      </c>
      <c r="H937" s="27">
        <v>2070180</v>
      </c>
      <c r="I937" s="25">
        <v>0</v>
      </c>
      <c r="J937" s="25">
        <v>0</v>
      </c>
      <c r="K937" s="3">
        <v>0</v>
      </c>
      <c r="L937" s="3">
        <v>0</v>
      </c>
      <c r="M937" s="25">
        <v>0</v>
      </c>
      <c r="N937" s="25">
        <v>0</v>
      </c>
      <c r="O937" s="3">
        <v>0</v>
      </c>
      <c r="P937" s="25">
        <v>0</v>
      </c>
      <c r="Q937" s="3">
        <v>0</v>
      </c>
      <c r="R937" s="25">
        <v>200000</v>
      </c>
    </row>
    <row r="938" spans="1:255" ht="21.95" customHeight="1">
      <c r="A938" s="71" t="s">
        <v>1328</v>
      </c>
      <c r="B938" s="28" t="s">
        <v>746</v>
      </c>
      <c r="C938" s="1">
        <f t="shared" si="159"/>
        <v>2959180</v>
      </c>
      <c r="D938" s="25">
        <v>0</v>
      </c>
      <c r="E938" s="44">
        <v>0</v>
      </c>
      <c r="F938" s="25">
        <v>0</v>
      </c>
      <c r="G938" s="25">
        <v>520.6</v>
      </c>
      <c r="H938" s="27">
        <v>2759180</v>
      </c>
      <c r="I938" s="25">
        <v>0</v>
      </c>
      <c r="J938" s="25">
        <v>0</v>
      </c>
      <c r="K938" s="3">
        <v>0</v>
      </c>
      <c r="L938" s="3">
        <v>0</v>
      </c>
      <c r="M938" s="25">
        <v>0</v>
      </c>
      <c r="N938" s="25">
        <v>0</v>
      </c>
      <c r="O938" s="3">
        <v>0</v>
      </c>
      <c r="P938" s="25">
        <v>0</v>
      </c>
      <c r="Q938" s="3">
        <v>0</v>
      </c>
      <c r="R938" s="25">
        <v>200000</v>
      </c>
    </row>
    <row r="939" spans="1:255" ht="21.95" customHeight="1">
      <c r="A939" s="71" t="s">
        <v>1329</v>
      </c>
      <c r="B939" s="28" t="s">
        <v>747</v>
      </c>
      <c r="C939" s="1">
        <f t="shared" si="159"/>
        <v>1752900</v>
      </c>
      <c r="D939" s="25">
        <v>0</v>
      </c>
      <c r="E939" s="44">
        <v>0</v>
      </c>
      <c r="F939" s="25">
        <v>0</v>
      </c>
      <c r="G939" s="25">
        <v>293</v>
      </c>
      <c r="H939" s="27">
        <v>1552900</v>
      </c>
      <c r="I939" s="25">
        <v>0</v>
      </c>
      <c r="J939" s="25">
        <v>0</v>
      </c>
      <c r="K939" s="3">
        <v>0</v>
      </c>
      <c r="L939" s="3">
        <v>0</v>
      </c>
      <c r="M939" s="25">
        <v>0</v>
      </c>
      <c r="N939" s="25">
        <v>0</v>
      </c>
      <c r="O939" s="3">
        <v>0</v>
      </c>
      <c r="P939" s="25">
        <v>0</v>
      </c>
      <c r="Q939" s="3">
        <v>0</v>
      </c>
      <c r="R939" s="25">
        <v>200000</v>
      </c>
    </row>
    <row r="940" spans="1:255" ht="21.95" customHeight="1">
      <c r="A940" s="71" t="s">
        <v>1330</v>
      </c>
      <c r="B940" s="34" t="s">
        <v>868</v>
      </c>
      <c r="C940" s="1">
        <f t="shared" si="159"/>
        <v>5527465.75</v>
      </c>
      <c r="D940" s="25">
        <v>1328175.75</v>
      </c>
      <c r="E940" s="44">
        <v>0</v>
      </c>
      <c r="F940" s="25">
        <v>0</v>
      </c>
      <c r="G940" s="3">
        <v>493.1</v>
      </c>
      <c r="H940" s="3">
        <v>2613430</v>
      </c>
      <c r="I940" s="25">
        <v>0</v>
      </c>
      <c r="J940" s="25">
        <v>0</v>
      </c>
      <c r="K940" s="25">
        <v>532</v>
      </c>
      <c r="L940" s="25">
        <v>1385860</v>
      </c>
      <c r="M940" s="25">
        <v>0</v>
      </c>
      <c r="N940" s="25">
        <v>0</v>
      </c>
      <c r="O940" s="25">
        <v>0</v>
      </c>
      <c r="P940" s="25">
        <v>0</v>
      </c>
      <c r="Q940" s="3">
        <v>0</v>
      </c>
      <c r="R940" s="25">
        <v>200000</v>
      </c>
    </row>
    <row r="941" spans="1:255" ht="21.95" customHeight="1">
      <c r="A941" s="71" t="s">
        <v>1331</v>
      </c>
      <c r="B941" s="28" t="s">
        <v>828</v>
      </c>
      <c r="C941" s="1">
        <f t="shared" si="159"/>
        <v>1816500</v>
      </c>
      <c r="D941" s="25">
        <v>0</v>
      </c>
      <c r="E941" s="44">
        <v>0</v>
      </c>
      <c r="F941" s="25">
        <v>0</v>
      </c>
      <c r="G941" s="25">
        <v>305</v>
      </c>
      <c r="H941" s="3">
        <v>1616500</v>
      </c>
      <c r="I941" s="25">
        <v>0</v>
      </c>
      <c r="J941" s="25">
        <v>0</v>
      </c>
      <c r="K941" s="3">
        <v>0</v>
      </c>
      <c r="L941" s="3">
        <v>0</v>
      </c>
      <c r="M941" s="25">
        <v>0</v>
      </c>
      <c r="N941" s="25">
        <v>0</v>
      </c>
      <c r="O941" s="3">
        <v>0</v>
      </c>
      <c r="P941" s="25">
        <v>0</v>
      </c>
      <c r="Q941" s="3">
        <v>0</v>
      </c>
      <c r="R941" s="25">
        <v>200000</v>
      </c>
    </row>
    <row r="942" spans="1:255" ht="21.95" customHeight="1">
      <c r="A942" s="71" t="s">
        <v>1332</v>
      </c>
      <c r="B942" s="28" t="s">
        <v>829</v>
      </c>
      <c r="C942" s="1">
        <f t="shared" si="159"/>
        <v>1564220</v>
      </c>
      <c r="D942" s="25">
        <v>0</v>
      </c>
      <c r="E942" s="44">
        <v>0</v>
      </c>
      <c r="F942" s="25">
        <v>0</v>
      </c>
      <c r="G942" s="25">
        <v>257.39999999999998</v>
      </c>
      <c r="H942" s="3">
        <v>1364220</v>
      </c>
      <c r="I942" s="25">
        <v>0</v>
      </c>
      <c r="J942" s="25">
        <v>0</v>
      </c>
      <c r="K942" s="3">
        <v>0</v>
      </c>
      <c r="L942" s="3">
        <v>0</v>
      </c>
      <c r="M942" s="25">
        <v>0</v>
      </c>
      <c r="N942" s="25">
        <v>0</v>
      </c>
      <c r="O942" s="3">
        <v>0</v>
      </c>
      <c r="P942" s="25">
        <v>0</v>
      </c>
      <c r="Q942" s="3">
        <v>0</v>
      </c>
      <c r="R942" s="25">
        <v>200000</v>
      </c>
    </row>
    <row r="943" spans="1:255" ht="21.95" customHeight="1">
      <c r="A943" s="71" t="s">
        <v>1333</v>
      </c>
      <c r="B943" s="28" t="s">
        <v>830</v>
      </c>
      <c r="C943" s="1">
        <f t="shared" si="159"/>
        <v>4524232</v>
      </c>
      <c r="D943" s="25">
        <v>1106712</v>
      </c>
      <c r="E943" s="44">
        <v>0</v>
      </c>
      <c r="F943" s="25">
        <v>0</v>
      </c>
      <c r="G943" s="25">
        <v>438</v>
      </c>
      <c r="H943" s="3">
        <v>2321400</v>
      </c>
      <c r="I943" s="25">
        <v>0</v>
      </c>
      <c r="J943" s="25">
        <v>0</v>
      </c>
      <c r="K943" s="25">
        <v>344</v>
      </c>
      <c r="L943" s="25">
        <v>896120</v>
      </c>
      <c r="M943" s="25">
        <v>0</v>
      </c>
      <c r="N943" s="25">
        <v>0</v>
      </c>
      <c r="O943" s="25">
        <v>0</v>
      </c>
      <c r="P943" s="25">
        <v>0</v>
      </c>
      <c r="Q943" s="3">
        <v>0</v>
      </c>
      <c r="R943" s="25">
        <v>200000</v>
      </c>
    </row>
    <row r="944" spans="1:255" s="13" customFormat="1" ht="21.95" customHeight="1">
      <c r="A944" s="71" t="s">
        <v>1334</v>
      </c>
      <c r="B944" s="28" t="s">
        <v>748</v>
      </c>
      <c r="C944" s="1">
        <f t="shared" si="159"/>
        <v>1566870</v>
      </c>
      <c r="D944" s="25">
        <v>0</v>
      </c>
      <c r="E944" s="44">
        <v>0</v>
      </c>
      <c r="F944" s="25">
        <v>0</v>
      </c>
      <c r="G944" s="25">
        <v>257.89999999999998</v>
      </c>
      <c r="H944" s="27">
        <v>1366870</v>
      </c>
      <c r="I944" s="25">
        <v>0</v>
      </c>
      <c r="J944" s="25">
        <v>0</v>
      </c>
      <c r="K944" s="3">
        <v>0</v>
      </c>
      <c r="L944" s="3">
        <v>0</v>
      </c>
      <c r="M944" s="25">
        <v>0</v>
      </c>
      <c r="N944" s="25">
        <v>0</v>
      </c>
      <c r="O944" s="3">
        <v>0</v>
      </c>
      <c r="P944" s="25">
        <v>0</v>
      </c>
      <c r="Q944" s="3">
        <v>0</v>
      </c>
      <c r="R944" s="25">
        <v>200000</v>
      </c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  <c r="FR944" s="2"/>
      <c r="FS944" s="2"/>
      <c r="FT944" s="2"/>
      <c r="FU944" s="2"/>
      <c r="FV944" s="2"/>
      <c r="FW944" s="2"/>
      <c r="FX944" s="2"/>
      <c r="FY944" s="2"/>
      <c r="FZ944" s="2"/>
      <c r="GA944" s="2"/>
      <c r="GB944" s="2"/>
      <c r="GC944" s="2"/>
      <c r="GD944" s="2"/>
      <c r="GE944" s="2"/>
      <c r="GF944" s="2"/>
      <c r="GG944" s="2"/>
      <c r="GH944" s="2"/>
      <c r="GI944" s="2"/>
      <c r="GJ944" s="2"/>
      <c r="GK944" s="2"/>
      <c r="GL944" s="2"/>
      <c r="GM944" s="2"/>
      <c r="GN944" s="2"/>
      <c r="GO944" s="2"/>
      <c r="GP944" s="2"/>
      <c r="GQ944" s="2"/>
      <c r="GR944" s="2"/>
      <c r="GS944" s="2"/>
      <c r="GT944" s="2"/>
      <c r="GU944" s="2"/>
      <c r="GV944" s="2"/>
      <c r="GW944" s="2"/>
      <c r="GX944" s="2"/>
      <c r="GY944" s="2"/>
      <c r="GZ944" s="2"/>
      <c r="HA944" s="2"/>
      <c r="HB944" s="2"/>
      <c r="HC944" s="2"/>
      <c r="HD944" s="2"/>
      <c r="HE944" s="2"/>
      <c r="HF944" s="2"/>
      <c r="HG944" s="2"/>
      <c r="HH944" s="2"/>
      <c r="HI944" s="2"/>
      <c r="HJ944" s="2"/>
      <c r="HK944" s="2"/>
      <c r="HL944" s="2"/>
      <c r="HM944" s="2"/>
      <c r="HN944" s="2"/>
      <c r="HO944" s="2"/>
      <c r="HP944" s="2"/>
      <c r="HQ944" s="2"/>
      <c r="HR944" s="2"/>
      <c r="HS944" s="2"/>
      <c r="HT944" s="2"/>
      <c r="HU944" s="2"/>
      <c r="HV944" s="2"/>
      <c r="HW944" s="2"/>
      <c r="HX944" s="2"/>
      <c r="HY944" s="2"/>
      <c r="HZ944" s="2"/>
      <c r="IA944" s="2"/>
      <c r="IB944" s="2"/>
      <c r="IC944" s="2"/>
      <c r="ID944" s="2"/>
      <c r="IE944" s="2"/>
      <c r="IF944" s="2"/>
      <c r="IG944" s="2"/>
      <c r="IH944" s="2"/>
      <c r="II944" s="2"/>
      <c r="IJ944" s="2"/>
      <c r="IK944" s="2"/>
      <c r="IL944" s="2"/>
      <c r="IM944" s="2"/>
      <c r="IN944" s="2"/>
      <c r="IO944" s="2"/>
      <c r="IP944" s="2"/>
      <c r="IQ944" s="2"/>
      <c r="IR944" s="2"/>
      <c r="IS944" s="2"/>
      <c r="IT944" s="2"/>
      <c r="IU944" s="2"/>
    </row>
    <row r="945" spans="1:255" ht="21.95" customHeight="1">
      <c r="A945" s="71" t="s">
        <v>1335</v>
      </c>
      <c r="B945" s="28" t="s">
        <v>749</v>
      </c>
      <c r="C945" s="1">
        <f t="shared" si="159"/>
        <v>1556800</v>
      </c>
      <c r="D945" s="25">
        <v>0</v>
      </c>
      <c r="E945" s="44">
        <v>0</v>
      </c>
      <c r="F945" s="25">
        <v>0</v>
      </c>
      <c r="G945" s="25">
        <v>256</v>
      </c>
      <c r="H945" s="27">
        <v>1356800</v>
      </c>
      <c r="I945" s="25">
        <v>0</v>
      </c>
      <c r="J945" s="25">
        <v>0</v>
      </c>
      <c r="K945" s="3">
        <v>0</v>
      </c>
      <c r="L945" s="3">
        <v>0</v>
      </c>
      <c r="M945" s="25">
        <v>0</v>
      </c>
      <c r="N945" s="25">
        <v>0</v>
      </c>
      <c r="O945" s="3">
        <v>0</v>
      </c>
      <c r="P945" s="25">
        <v>0</v>
      </c>
      <c r="Q945" s="3">
        <v>0</v>
      </c>
      <c r="R945" s="25">
        <v>200000</v>
      </c>
    </row>
    <row r="946" spans="1:255" ht="21.95" customHeight="1">
      <c r="A946" s="71" t="s">
        <v>1336</v>
      </c>
      <c r="B946" s="34" t="s">
        <v>831</v>
      </c>
      <c r="C946" s="1">
        <f t="shared" si="159"/>
        <v>2797000</v>
      </c>
      <c r="D946" s="25">
        <v>0</v>
      </c>
      <c r="E946" s="44">
        <v>0</v>
      </c>
      <c r="F946" s="25">
        <v>0</v>
      </c>
      <c r="G946" s="25">
        <v>490</v>
      </c>
      <c r="H946" s="3">
        <v>2597000</v>
      </c>
      <c r="I946" s="25">
        <v>0</v>
      </c>
      <c r="J946" s="25">
        <v>0</v>
      </c>
      <c r="K946" s="3">
        <v>0</v>
      </c>
      <c r="L946" s="3">
        <v>0</v>
      </c>
      <c r="M946" s="25">
        <v>0</v>
      </c>
      <c r="N946" s="25">
        <v>0</v>
      </c>
      <c r="O946" s="3">
        <v>0</v>
      </c>
      <c r="P946" s="25">
        <v>0</v>
      </c>
      <c r="Q946" s="3">
        <v>0</v>
      </c>
      <c r="R946" s="25">
        <v>200000</v>
      </c>
    </row>
    <row r="947" spans="1:255" ht="21.95" customHeight="1">
      <c r="A947" s="71" t="s">
        <v>1337</v>
      </c>
      <c r="B947" s="28" t="s">
        <v>750</v>
      </c>
      <c r="C947" s="1">
        <f t="shared" si="159"/>
        <v>2976670</v>
      </c>
      <c r="D947" s="25">
        <v>0</v>
      </c>
      <c r="E947" s="44">
        <v>0</v>
      </c>
      <c r="F947" s="25">
        <v>0</v>
      </c>
      <c r="G947" s="25">
        <v>523.9</v>
      </c>
      <c r="H947" s="27">
        <v>2776670</v>
      </c>
      <c r="I947" s="25">
        <v>0</v>
      </c>
      <c r="J947" s="25">
        <v>0</v>
      </c>
      <c r="K947" s="3">
        <v>0</v>
      </c>
      <c r="L947" s="3">
        <v>0</v>
      </c>
      <c r="M947" s="25">
        <v>0</v>
      </c>
      <c r="N947" s="25">
        <v>0</v>
      </c>
      <c r="O947" s="3">
        <v>0</v>
      </c>
      <c r="P947" s="25">
        <v>0</v>
      </c>
      <c r="Q947" s="3">
        <v>0</v>
      </c>
      <c r="R947" s="25">
        <v>200000</v>
      </c>
    </row>
    <row r="948" spans="1:255" ht="21.95" customHeight="1">
      <c r="A948" s="71" t="s">
        <v>1338</v>
      </c>
      <c r="B948" s="28" t="s">
        <v>832</v>
      </c>
      <c r="C948" s="1">
        <f t="shared" si="159"/>
        <v>3226300</v>
      </c>
      <c r="D948" s="25">
        <v>0</v>
      </c>
      <c r="E948" s="44">
        <v>0</v>
      </c>
      <c r="F948" s="25">
        <v>0</v>
      </c>
      <c r="G948" s="25">
        <v>571</v>
      </c>
      <c r="H948" s="25">
        <v>3026300</v>
      </c>
      <c r="I948" s="25">
        <v>0</v>
      </c>
      <c r="J948" s="25">
        <v>0</v>
      </c>
      <c r="K948" s="3">
        <v>0</v>
      </c>
      <c r="L948" s="3">
        <v>0</v>
      </c>
      <c r="M948" s="25">
        <v>0</v>
      </c>
      <c r="N948" s="25">
        <v>0</v>
      </c>
      <c r="O948" s="3">
        <v>0</v>
      </c>
      <c r="P948" s="25">
        <v>0</v>
      </c>
      <c r="Q948" s="3">
        <v>0</v>
      </c>
      <c r="R948" s="25">
        <v>200000</v>
      </c>
    </row>
    <row r="949" spans="1:255" s="9" customFormat="1" ht="21.95" customHeight="1">
      <c r="A949" s="71" t="s">
        <v>1339</v>
      </c>
      <c r="B949" s="28" t="s">
        <v>751</v>
      </c>
      <c r="C949" s="1">
        <f t="shared" si="159"/>
        <v>2844170</v>
      </c>
      <c r="D949" s="25">
        <v>0</v>
      </c>
      <c r="E949" s="44">
        <v>0</v>
      </c>
      <c r="F949" s="25">
        <v>0</v>
      </c>
      <c r="G949" s="25">
        <v>498.9</v>
      </c>
      <c r="H949" s="27">
        <v>2644170</v>
      </c>
      <c r="I949" s="25">
        <v>0</v>
      </c>
      <c r="J949" s="25">
        <v>0</v>
      </c>
      <c r="K949" s="3">
        <v>0</v>
      </c>
      <c r="L949" s="3">
        <v>0</v>
      </c>
      <c r="M949" s="25">
        <v>0</v>
      </c>
      <c r="N949" s="25">
        <v>0</v>
      </c>
      <c r="O949" s="3">
        <v>0</v>
      </c>
      <c r="P949" s="25">
        <v>0</v>
      </c>
      <c r="Q949" s="3">
        <v>0</v>
      </c>
      <c r="R949" s="25">
        <v>200000</v>
      </c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  <c r="FR949" s="2"/>
      <c r="FS949" s="2"/>
      <c r="FT949" s="2"/>
      <c r="FU949" s="2"/>
      <c r="FV949" s="2"/>
      <c r="FW949" s="2"/>
      <c r="FX949" s="2"/>
      <c r="FY949" s="2"/>
      <c r="FZ949" s="2"/>
      <c r="GA949" s="2"/>
      <c r="GB949" s="2"/>
      <c r="GC949" s="2"/>
      <c r="GD949" s="2"/>
      <c r="GE949" s="2"/>
      <c r="GF949" s="2"/>
      <c r="GG949" s="2"/>
      <c r="GH949" s="2"/>
      <c r="GI949" s="2"/>
      <c r="GJ949" s="2"/>
      <c r="GK949" s="2"/>
      <c r="GL949" s="2"/>
      <c r="GM949" s="2"/>
      <c r="GN949" s="2"/>
      <c r="GO949" s="2"/>
      <c r="GP949" s="2"/>
      <c r="GQ949" s="2"/>
      <c r="GR949" s="2"/>
      <c r="GS949" s="2"/>
      <c r="GT949" s="2"/>
      <c r="GU949" s="2"/>
      <c r="GV949" s="2"/>
      <c r="GW949" s="2"/>
      <c r="GX949" s="2"/>
      <c r="GY949" s="2"/>
      <c r="GZ949" s="2"/>
      <c r="HA949" s="2"/>
      <c r="HB949" s="2"/>
      <c r="HC949" s="2"/>
      <c r="HD949" s="2"/>
      <c r="HE949" s="2"/>
      <c r="HF949" s="2"/>
      <c r="HG949" s="2"/>
      <c r="HH949" s="2"/>
      <c r="HI949" s="2"/>
      <c r="HJ949" s="2"/>
      <c r="HK949" s="2"/>
      <c r="HL949" s="2"/>
      <c r="HM949" s="2"/>
      <c r="HN949" s="2"/>
      <c r="HO949" s="2"/>
      <c r="HP949" s="2"/>
      <c r="HQ949" s="2"/>
      <c r="HR949" s="2"/>
      <c r="HS949" s="2"/>
      <c r="HT949" s="2"/>
      <c r="HU949" s="2"/>
      <c r="HV949" s="2"/>
      <c r="HW949" s="2"/>
      <c r="HX949" s="2"/>
      <c r="HY949" s="2"/>
      <c r="HZ949" s="2"/>
      <c r="IA949" s="2"/>
      <c r="IB949" s="2"/>
      <c r="IC949" s="2"/>
      <c r="ID949" s="2"/>
      <c r="IE949" s="2"/>
      <c r="IF949" s="2"/>
      <c r="IG949" s="2"/>
      <c r="IH949" s="2"/>
      <c r="II949" s="2"/>
      <c r="IJ949" s="2"/>
      <c r="IK949" s="2"/>
      <c r="IL949" s="2"/>
      <c r="IM949" s="2"/>
      <c r="IN949" s="2"/>
      <c r="IO949" s="2"/>
      <c r="IP949" s="2"/>
      <c r="IQ949" s="2"/>
      <c r="IR949" s="2"/>
      <c r="IS949" s="2"/>
      <c r="IT949" s="2"/>
      <c r="IU949" s="2"/>
    </row>
    <row r="950" spans="1:255" ht="21.95" customHeight="1">
      <c r="A950" s="71" t="s">
        <v>1340</v>
      </c>
      <c r="B950" s="28" t="s">
        <v>752</v>
      </c>
      <c r="C950" s="1">
        <f t="shared" si="159"/>
        <v>2844170</v>
      </c>
      <c r="D950" s="25">
        <v>0</v>
      </c>
      <c r="E950" s="44">
        <v>0</v>
      </c>
      <c r="F950" s="25">
        <v>0</v>
      </c>
      <c r="G950" s="25">
        <v>498.9</v>
      </c>
      <c r="H950" s="27">
        <v>2644170</v>
      </c>
      <c r="I950" s="25">
        <v>0</v>
      </c>
      <c r="J950" s="25">
        <v>0</v>
      </c>
      <c r="K950" s="3">
        <v>0</v>
      </c>
      <c r="L950" s="3">
        <v>0</v>
      </c>
      <c r="M950" s="25">
        <v>0</v>
      </c>
      <c r="N950" s="25">
        <v>0</v>
      </c>
      <c r="O950" s="3">
        <v>0</v>
      </c>
      <c r="P950" s="25">
        <v>0</v>
      </c>
      <c r="Q950" s="3">
        <v>0</v>
      </c>
      <c r="R950" s="25">
        <v>200000</v>
      </c>
    </row>
    <row r="951" spans="1:255" ht="21.95" customHeight="1">
      <c r="A951" s="71" t="s">
        <v>1341</v>
      </c>
      <c r="B951" s="28" t="s">
        <v>833</v>
      </c>
      <c r="C951" s="1">
        <f t="shared" ref="C951:C1014" si="160">SUM(D951,F951,H951,J951,L951,N951,O951,P951,Q951,R951)</f>
        <v>5712000</v>
      </c>
      <c r="D951" s="25">
        <v>0</v>
      </c>
      <c r="E951" s="44">
        <v>0</v>
      </c>
      <c r="F951" s="25">
        <v>0</v>
      </c>
      <c r="G951" s="25">
        <v>1040</v>
      </c>
      <c r="H951" s="25">
        <v>5512000</v>
      </c>
      <c r="I951" s="25">
        <v>0</v>
      </c>
      <c r="J951" s="25">
        <v>0</v>
      </c>
      <c r="K951" s="3">
        <v>0</v>
      </c>
      <c r="L951" s="3">
        <v>0</v>
      </c>
      <c r="M951" s="25">
        <v>0</v>
      </c>
      <c r="N951" s="25">
        <v>0</v>
      </c>
      <c r="O951" s="3">
        <v>0</v>
      </c>
      <c r="P951" s="25">
        <v>0</v>
      </c>
      <c r="Q951" s="3">
        <v>0</v>
      </c>
      <c r="R951" s="25">
        <v>200000</v>
      </c>
    </row>
    <row r="952" spans="1:255" ht="21.95" customHeight="1">
      <c r="A952" s="71" t="s">
        <v>1342</v>
      </c>
      <c r="B952" s="34" t="s">
        <v>834</v>
      </c>
      <c r="C952" s="1">
        <f t="shared" si="160"/>
        <v>3671500</v>
      </c>
      <c r="D952" s="25">
        <v>0</v>
      </c>
      <c r="E952" s="44">
        <v>0</v>
      </c>
      <c r="F952" s="25">
        <v>0</v>
      </c>
      <c r="G952" s="3">
        <v>655</v>
      </c>
      <c r="H952" s="25">
        <v>3471500</v>
      </c>
      <c r="I952" s="25">
        <v>0</v>
      </c>
      <c r="J952" s="25">
        <v>0</v>
      </c>
      <c r="K952" s="3">
        <v>0</v>
      </c>
      <c r="L952" s="3">
        <v>0</v>
      </c>
      <c r="M952" s="25">
        <v>0</v>
      </c>
      <c r="N952" s="25">
        <v>0</v>
      </c>
      <c r="O952" s="3">
        <v>0</v>
      </c>
      <c r="P952" s="25">
        <v>0</v>
      </c>
      <c r="Q952" s="3">
        <v>0</v>
      </c>
      <c r="R952" s="25">
        <v>200000</v>
      </c>
    </row>
    <row r="953" spans="1:255" ht="21.95" customHeight="1">
      <c r="A953" s="71" t="s">
        <v>1343</v>
      </c>
      <c r="B953" s="34" t="s">
        <v>835</v>
      </c>
      <c r="C953" s="1">
        <f t="shared" si="160"/>
        <v>3448900</v>
      </c>
      <c r="D953" s="25">
        <v>0</v>
      </c>
      <c r="E953" s="44">
        <v>0</v>
      </c>
      <c r="F953" s="25">
        <v>0</v>
      </c>
      <c r="G953" s="3">
        <v>613</v>
      </c>
      <c r="H953" s="3">
        <v>3248900</v>
      </c>
      <c r="I953" s="25">
        <v>0</v>
      </c>
      <c r="J953" s="25">
        <v>0</v>
      </c>
      <c r="K953" s="3">
        <v>0</v>
      </c>
      <c r="L953" s="3">
        <v>0</v>
      </c>
      <c r="M953" s="25">
        <v>0</v>
      </c>
      <c r="N953" s="25">
        <v>0</v>
      </c>
      <c r="O953" s="3">
        <v>0</v>
      </c>
      <c r="P953" s="25">
        <v>0</v>
      </c>
      <c r="Q953" s="3">
        <v>0</v>
      </c>
      <c r="R953" s="25">
        <v>200000</v>
      </c>
    </row>
    <row r="954" spans="1:255" ht="21.95" customHeight="1">
      <c r="A954" s="71" t="s">
        <v>1344</v>
      </c>
      <c r="B954" s="39" t="s">
        <v>1369</v>
      </c>
      <c r="C954" s="1">
        <f t="shared" si="160"/>
        <v>8659323.75</v>
      </c>
      <c r="D954" s="25">
        <v>0</v>
      </c>
      <c r="E954" s="44">
        <v>0</v>
      </c>
      <c r="F954" s="25">
        <v>0</v>
      </c>
      <c r="G954" s="25">
        <v>960.7</v>
      </c>
      <c r="H954" s="25">
        <f>G954*5300</f>
        <v>5091710</v>
      </c>
      <c r="I954" s="25">
        <v>0</v>
      </c>
      <c r="J954" s="25">
        <v>0</v>
      </c>
      <c r="K954" s="25">
        <v>1292.75</v>
      </c>
      <c r="L954" s="3">
        <f>K954*2605</f>
        <v>3367613.75</v>
      </c>
      <c r="M954" s="25">
        <v>0</v>
      </c>
      <c r="N954" s="25">
        <v>0</v>
      </c>
      <c r="O954" s="25">
        <v>0</v>
      </c>
      <c r="P954" s="25">
        <v>0</v>
      </c>
      <c r="Q954" s="3">
        <v>0</v>
      </c>
      <c r="R954" s="25">
        <v>200000</v>
      </c>
    </row>
    <row r="955" spans="1:255" ht="21.95" customHeight="1">
      <c r="A955" s="71" t="s">
        <v>1345</v>
      </c>
      <c r="B955" s="28" t="s">
        <v>753</v>
      </c>
      <c r="C955" s="1">
        <f t="shared" si="160"/>
        <v>1689300</v>
      </c>
      <c r="D955" s="25">
        <v>0</v>
      </c>
      <c r="E955" s="44">
        <v>0</v>
      </c>
      <c r="F955" s="25">
        <v>0</v>
      </c>
      <c r="G955" s="25">
        <v>281</v>
      </c>
      <c r="H955" s="25">
        <v>1489300</v>
      </c>
      <c r="I955" s="25">
        <v>0</v>
      </c>
      <c r="J955" s="25">
        <v>0</v>
      </c>
      <c r="K955" s="3">
        <v>0</v>
      </c>
      <c r="L955" s="3">
        <v>0</v>
      </c>
      <c r="M955" s="25">
        <v>0</v>
      </c>
      <c r="N955" s="25">
        <v>0</v>
      </c>
      <c r="O955" s="3">
        <v>0</v>
      </c>
      <c r="P955" s="25">
        <v>0</v>
      </c>
      <c r="Q955" s="3">
        <v>0</v>
      </c>
      <c r="R955" s="25">
        <v>200000</v>
      </c>
    </row>
    <row r="956" spans="1:255" ht="21.95" customHeight="1">
      <c r="A956" s="71" t="s">
        <v>1346</v>
      </c>
      <c r="B956" s="34" t="s">
        <v>754</v>
      </c>
      <c r="C956" s="1">
        <f t="shared" si="160"/>
        <v>5937780</v>
      </c>
      <c r="D956" s="25">
        <v>0</v>
      </c>
      <c r="E956" s="44">
        <v>0</v>
      </c>
      <c r="F956" s="25">
        <v>0</v>
      </c>
      <c r="G956" s="3">
        <v>1082.5999999999999</v>
      </c>
      <c r="H956" s="3">
        <v>5737780</v>
      </c>
      <c r="I956" s="25">
        <v>0</v>
      </c>
      <c r="J956" s="25">
        <v>0</v>
      </c>
      <c r="K956" s="3">
        <v>0</v>
      </c>
      <c r="L956" s="3">
        <v>0</v>
      </c>
      <c r="M956" s="25">
        <v>0</v>
      </c>
      <c r="N956" s="25">
        <v>0</v>
      </c>
      <c r="O956" s="3">
        <v>0</v>
      </c>
      <c r="P956" s="25">
        <v>0</v>
      </c>
      <c r="Q956" s="3">
        <v>0</v>
      </c>
      <c r="R956" s="25">
        <v>200000</v>
      </c>
    </row>
    <row r="957" spans="1:255" s="12" customFormat="1" ht="21.95" customHeight="1">
      <c r="A957" s="71" t="s">
        <v>1347</v>
      </c>
      <c r="B957" s="28" t="s">
        <v>836</v>
      </c>
      <c r="C957" s="1">
        <f t="shared" si="160"/>
        <v>5936720</v>
      </c>
      <c r="D957" s="25">
        <v>0</v>
      </c>
      <c r="E957" s="44">
        <v>0</v>
      </c>
      <c r="F957" s="25">
        <v>0</v>
      </c>
      <c r="G957" s="3">
        <v>1082.4000000000001</v>
      </c>
      <c r="H957" s="3">
        <v>5736720</v>
      </c>
      <c r="I957" s="25">
        <v>0</v>
      </c>
      <c r="J957" s="25">
        <v>0</v>
      </c>
      <c r="K957" s="3">
        <v>0</v>
      </c>
      <c r="L957" s="3">
        <v>0</v>
      </c>
      <c r="M957" s="25">
        <v>0</v>
      </c>
      <c r="N957" s="25">
        <v>0</v>
      </c>
      <c r="O957" s="3">
        <v>0</v>
      </c>
      <c r="P957" s="25">
        <v>0</v>
      </c>
      <c r="Q957" s="3">
        <v>0</v>
      </c>
      <c r="R957" s="25">
        <v>200000</v>
      </c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  <c r="FE957" s="2"/>
      <c r="FF957" s="2"/>
      <c r="FG957" s="2"/>
      <c r="FH957" s="2"/>
      <c r="FI957" s="2"/>
      <c r="FJ957" s="2"/>
      <c r="FK957" s="2"/>
      <c r="FL957" s="2"/>
      <c r="FM957" s="2"/>
      <c r="FN957" s="2"/>
      <c r="FO957" s="2"/>
      <c r="FP957" s="2"/>
      <c r="FQ957" s="2"/>
      <c r="FR957" s="2"/>
      <c r="FS957" s="2"/>
      <c r="FT957" s="2"/>
      <c r="FU957" s="2"/>
      <c r="FV957" s="2"/>
      <c r="FW957" s="2"/>
      <c r="FX957" s="2"/>
      <c r="FY957" s="2"/>
      <c r="FZ957" s="2"/>
      <c r="GA957" s="2"/>
      <c r="GB957" s="2"/>
      <c r="GC957" s="2"/>
      <c r="GD957" s="2"/>
      <c r="GE957" s="2"/>
      <c r="GF957" s="2"/>
      <c r="GG957" s="2"/>
      <c r="GH957" s="2"/>
      <c r="GI957" s="2"/>
      <c r="GJ957" s="2"/>
      <c r="GK957" s="2"/>
      <c r="GL957" s="2"/>
      <c r="GM957" s="2"/>
      <c r="GN957" s="2"/>
      <c r="GO957" s="2"/>
      <c r="GP957" s="2"/>
      <c r="GQ957" s="2"/>
      <c r="GR957" s="2"/>
      <c r="GS957" s="2"/>
      <c r="GT957" s="2"/>
      <c r="GU957" s="2"/>
      <c r="GV957" s="2"/>
      <c r="GW957" s="2"/>
      <c r="GX957" s="2"/>
      <c r="GY957" s="2"/>
      <c r="GZ957" s="2"/>
      <c r="HA957" s="2"/>
      <c r="HB957" s="2"/>
      <c r="HC957" s="2"/>
      <c r="HD957" s="2"/>
      <c r="HE957" s="2"/>
      <c r="HF957" s="2"/>
      <c r="HG957" s="2"/>
      <c r="HH957" s="2"/>
      <c r="HI957" s="2"/>
      <c r="HJ957" s="2"/>
      <c r="HK957" s="2"/>
      <c r="HL957" s="2"/>
      <c r="HM957" s="2"/>
      <c r="HN957" s="2"/>
      <c r="HO957" s="2"/>
      <c r="HP957" s="2"/>
      <c r="HQ957" s="2"/>
      <c r="HR957" s="2"/>
      <c r="HS957" s="2"/>
      <c r="HT957" s="2"/>
      <c r="HU957" s="2"/>
      <c r="HV957" s="2"/>
      <c r="HW957" s="2"/>
      <c r="HX957" s="2"/>
      <c r="HY957" s="2"/>
      <c r="HZ957" s="2"/>
      <c r="IA957" s="2"/>
      <c r="IB957" s="2"/>
      <c r="IC957" s="2"/>
      <c r="ID957" s="2"/>
      <c r="IE957" s="2"/>
      <c r="IF957" s="2"/>
      <c r="IG957" s="2"/>
      <c r="IH957" s="2"/>
      <c r="II957" s="2"/>
      <c r="IJ957" s="2"/>
      <c r="IK957" s="2"/>
      <c r="IL957" s="2"/>
      <c r="IM957" s="2"/>
      <c r="IN957" s="2"/>
      <c r="IO957" s="2"/>
      <c r="IP957" s="2"/>
      <c r="IQ957" s="2"/>
      <c r="IR957" s="2"/>
      <c r="IS957" s="2"/>
      <c r="IT957" s="2"/>
      <c r="IU957" s="2"/>
    </row>
    <row r="958" spans="1:255" ht="21.95" customHeight="1">
      <c r="A958" s="71" t="s">
        <v>1532</v>
      </c>
      <c r="B958" s="28" t="s">
        <v>837</v>
      </c>
      <c r="C958" s="1">
        <f t="shared" si="160"/>
        <v>2744000</v>
      </c>
      <c r="D958" s="25">
        <v>0</v>
      </c>
      <c r="E958" s="44">
        <v>0</v>
      </c>
      <c r="F958" s="25">
        <v>0</v>
      </c>
      <c r="G958" s="3">
        <v>480</v>
      </c>
      <c r="H958" s="3">
        <v>2544000</v>
      </c>
      <c r="I958" s="25">
        <v>0</v>
      </c>
      <c r="J958" s="25">
        <v>0</v>
      </c>
      <c r="K958" s="3">
        <v>0</v>
      </c>
      <c r="L958" s="3">
        <v>0</v>
      </c>
      <c r="M958" s="25">
        <v>0</v>
      </c>
      <c r="N958" s="25">
        <v>0</v>
      </c>
      <c r="O958" s="3">
        <v>0</v>
      </c>
      <c r="P958" s="25">
        <v>0</v>
      </c>
      <c r="Q958" s="3">
        <v>0</v>
      </c>
      <c r="R958" s="25">
        <v>200000</v>
      </c>
    </row>
    <row r="959" spans="1:255" ht="21.95" customHeight="1">
      <c r="A959" s="71" t="s">
        <v>1348</v>
      </c>
      <c r="B959" s="28" t="s">
        <v>838</v>
      </c>
      <c r="C959" s="1">
        <f t="shared" si="160"/>
        <v>3045570</v>
      </c>
      <c r="D959" s="25">
        <v>0</v>
      </c>
      <c r="E959" s="44">
        <v>0</v>
      </c>
      <c r="F959" s="25">
        <v>0</v>
      </c>
      <c r="G959" s="3">
        <v>536.9</v>
      </c>
      <c r="H959" s="3">
        <v>2845570</v>
      </c>
      <c r="I959" s="25">
        <v>0</v>
      </c>
      <c r="J959" s="25">
        <v>0</v>
      </c>
      <c r="K959" s="3">
        <v>0</v>
      </c>
      <c r="L959" s="3">
        <v>0</v>
      </c>
      <c r="M959" s="25">
        <v>0</v>
      </c>
      <c r="N959" s="25">
        <v>0</v>
      </c>
      <c r="O959" s="3">
        <v>0</v>
      </c>
      <c r="P959" s="25">
        <v>0</v>
      </c>
      <c r="Q959" s="3">
        <v>0</v>
      </c>
      <c r="R959" s="25">
        <v>200000</v>
      </c>
    </row>
    <row r="960" spans="1:255" ht="21.95" customHeight="1">
      <c r="A960" s="71" t="s">
        <v>1351</v>
      </c>
      <c r="B960" s="28" t="s">
        <v>755</v>
      </c>
      <c r="C960" s="1">
        <f t="shared" si="160"/>
        <v>3134610</v>
      </c>
      <c r="D960" s="25">
        <v>0</v>
      </c>
      <c r="E960" s="44">
        <v>0</v>
      </c>
      <c r="F960" s="25">
        <v>0</v>
      </c>
      <c r="G960" s="25">
        <v>553.70000000000005</v>
      </c>
      <c r="H960" s="27">
        <v>2934610</v>
      </c>
      <c r="I960" s="25">
        <v>0</v>
      </c>
      <c r="J960" s="25">
        <v>0</v>
      </c>
      <c r="K960" s="3">
        <v>0</v>
      </c>
      <c r="L960" s="3">
        <v>0</v>
      </c>
      <c r="M960" s="25">
        <v>0</v>
      </c>
      <c r="N960" s="25">
        <v>0</v>
      </c>
      <c r="O960" s="3">
        <v>0</v>
      </c>
      <c r="P960" s="25">
        <v>0</v>
      </c>
      <c r="Q960" s="3">
        <v>0</v>
      </c>
      <c r="R960" s="25">
        <v>200000</v>
      </c>
    </row>
    <row r="961" spans="1:255" ht="21.95" customHeight="1">
      <c r="A961" s="71" t="s">
        <v>1533</v>
      </c>
      <c r="B961" s="28" t="s">
        <v>756</v>
      </c>
      <c r="C961" s="1">
        <f t="shared" si="160"/>
        <v>2744000</v>
      </c>
      <c r="D961" s="25">
        <v>0</v>
      </c>
      <c r="E961" s="44">
        <v>0</v>
      </c>
      <c r="F961" s="25">
        <v>0</v>
      </c>
      <c r="G961" s="25">
        <v>480</v>
      </c>
      <c r="H961" s="25">
        <v>2544000</v>
      </c>
      <c r="I961" s="25">
        <v>0</v>
      </c>
      <c r="J961" s="25">
        <v>0</v>
      </c>
      <c r="K961" s="3">
        <v>0</v>
      </c>
      <c r="L961" s="3">
        <v>0</v>
      </c>
      <c r="M961" s="25">
        <v>0</v>
      </c>
      <c r="N961" s="25">
        <v>0</v>
      </c>
      <c r="O961" s="3">
        <v>0</v>
      </c>
      <c r="P961" s="25">
        <v>0</v>
      </c>
      <c r="Q961" s="3">
        <v>0</v>
      </c>
      <c r="R961" s="25">
        <v>200000</v>
      </c>
    </row>
    <row r="962" spans="1:255" ht="21.95" customHeight="1">
      <c r="A962" s="71" t="s">
        <v>1534</v>
      </c>
      <c r="B962" s="28" t="s">
        <v>757</v>
      </c>
      <c r="C962" s="1">
        <f t="shared" si="160"/>
        <v>4546000</v>
      </c>
      <c r="D962" s="25">
        <v>0</v>
      </c>
      <c r="E962" s="44">
        <v>0</v>
      </c>
      <c r="F962" s="25">
        <v>0</v>
      </c>
      <c r="G962" s="3">
        <v>820</v>
      </c>
      <c r="H962" s="3">
        <v>4346000</v>
      </c>
      <c r="I962" s="25">
        <v>0</v>
      </c>
      <c r="J962" s="25">
        <v>0</v>
      </c>
      <c r="K962" s="3">
        <v>0</v>
      </c>
      <c r="L962" s="3">
        <v>0</v>
      </c>
      <c r="M962" s="25">
        <v>0</v>
      </c>
      <c r="N962" s="25">
        <v>0</v>
      </c>
      <c r="O962" s="3">
        <v>0</v>
      </c>
      <c r="P962" s="25">
        <v>0</v>
      </c>
      <c r="Q962" s="3">
        <v>0</v>
      </c>
      <c r="R962" s="25">
        <v>200000</v>
      </c>
    </row>
    <row r="963" spans="1:255" ht="21.95" customHeight="1">
      <c r="A963" s="71" t="s">
        <v>1535</v>
      </c>
      <c r="B963" s="28" t="s">
        <v>758</v>
      </c>
      <c r="C963" s="1">
        <f t="shared" si="160"/>
        <v>3088500</v>
      </c>
      <c r="D963" s="25">
        <v>0</v>
      </c>
      <c r="E963" s="44">
        <v>0</v>
      </c>
      <c r="F963" s="25">
        <v>0</v>
      </c>
      <c r="G963" s="25">
        <v>545</v>
      </c>
      <c r="H963" s="25">
        <v>2888500</v>
      </c>
      <c r="I963" s="25">
        <v>0</v>
      </c>
      <c r="J963" s="25">
        <v>0</v>
      </c>
      <c r="K963" s="3">
        <v>0</v>
      </c>
      <c r="L963" s="3">
        <v>0</v>
      </c>
      <c r="M963" s="25">
        <v>0</v>
      </c>
      <c r="N963" s="25">
        <v>0</v>
      </c>
      <c r="O963" s="3">
        <v>0</v>
      </c>
      <c r="P963" s="25">
        <v>0</v>
      </c>
      <c r="Q963" s="3">
        <v>0</v>
      </c>
      <c r="R963" s="25">
        <v>200000</v>
      </c>
    </row>
    <row r="964" spans="1:255" ht="21.95" customHeight="1">
      <c r="A964" s="71" t="s">
        <v>1536</v>
      </c>
      <c r="B964" s="28" t="s">
        <v>759</v>
      </c>
      <c r="C964" s="1">
        <f t="shared" si="160"/>
        <v>2505500</v>
      </c>
      <c r="D964" s="25">
        <v>0</v>
      </c>
      <c r="E964" s="44">
        <v>0</v>
      </c>
      <c r="F964" s="25">
        <v>0</v>
      </c>
      <c r="G964" s="25">
        <v>435</v>
      </c>
      <c r="H964" s="25">
        <v>2305500</v>
      </c>
      <c r="I964" s="25">
        <v>0</v>
      </c>
      <c r="J964" s="25">
        <v>0</v>
      </c>
      <c r="K964" s="3">
        <v>0</v>
      </c>
      <c r="L964" s="3">
        <v>0</v>
      </c>
      <c r="M964" s="25">
        <v>0</v>
      </c>
      <c r="N964" s="25">
        <v>0</v>
      </c>
      <c r="O964" s="3">
        <v>0</v>
      </c>
      <c r="P964" s="25">
        <v>0</v>
      </c>
      <c r="Q964" s="3">
        <v>0</v>
      </c>
      <c r="R964" s="25">
        <v>200000</v>
      </c>
    </row>
    <row r="965" spans="1:255" ht="21.95" customHeight="1">
      <c r="A965" s="71" t="s">
        <v>1537</v>
      </c>
      <c r="B965" s="28" t="s">
        <v>760</v>
      </c>
      <c r="C965" s="1">
        <f t="shared" si="160"/>
        <v>3329120</v>
      </c>
      <c r="D965" s="25">
        <v>0</v>
      </c>
      <c r="E965" s="44">
        <v>0</v>
      </c>
      <c r="F965" s="25">
        <v>0</v>
      </c>
      <c r="G965" s="3">
        <v>590.4</v>
      </c>
      <c r="H965" s="3">
        <v>3129120</v>
      </c>
      <c r="I965" s="25">
        <v>0</v>
      </c>
      <c r="J965" s="25">
        <v>0</v>
      </c>
      <c r="K965" s="3">
        <v>0</v>
      </c>
      <c r="L965" s="3">
        <v>0</v>
      </c>
      <c r="M965" s="25">
        <v>0</v>
      </c>
      <c r="N965" s="25">
        <v>0</v>
      </c>
      <c r="O965" s="3">
        <v>0</v>
      </c>
      <c r="P965" s="25">
        <v>0</v>
      </c>
      <c r="Q965" s="3">
        <v>0</v>
      </c>
      <c r="R965" s="25">
        <v>200000</v>
      </c>
    </row>
    <row r="966" spans="1:255" ht="21.95" customHeight="1">
      <c r="A966" s="71" t="s">
        <v>1538</v>
      </c>
      <c r="B966" s="28" t="s">
        <v>761</v>
      </c>
      <c r="C966" s="1">
        <f t="shared" si="160"/>
        <v>3101750</v>
      </c>
      <c r="D966" s="25">
        <v>0</v>
      </c>
      <c r="E966" s="44">
        <v>0</v>
      </c>
      <c r="F966" s="25">
        <v>0</v>
      </c>
      <c r="G966" s="25">
        <v>547.5</v>
      </c>
      <c r="H966" s="25">
        <v>2901750</v>
      </c>
      <c r="I966" s="25">
        <v>0</v>
      </c>
      <c r="J966" s="25">
        <v>0</v>
      </c>
      <c r="K966" s="3">
        <v>0</v>
      </c>
      <c r="L966" s="3">
        <v>0</v>
      </c>
      <c r="M966" s="25">
        <v>0</v>
      </c>
      <c r="N966" s="25">
        <v>0</v>
      </c>
      <c r="O966" s="3">
        <v>0</v>
      </c>
      <c r="P966" s="25">
        <v>0</v>
      </c>
      <c r="Q966" s="3">
        <v>0</v>
      </c>
      <c r="R966" s="25">
        <v>200000</v>
      </c>
    </row>
    <row r="967" spans="1:255" ht="21.95" customHeight="1">
      <c r="A967" s="71" t="s">
        <v>1539</v>
      </c>
      <c r="B967" s="28" t="s">
        <v>839</v>
      </c>
      <c r="C967" s="1">
        <f t="shared" si="160"/>
        <v>3316400</v>
      </c>
      <c r="D967" s="25">
        <v>0</v>
      </c>
      <c r="E967" s="44">
        <v>0</v>
      </c>
      <c r="F967" s="25">
        <v>0</v>
      </c>
      <c r="G967" s="3">
        <v>588</v>
      </c>
      <c r="H967" s="3">
        <v>3116400</v>
      </c>
      <c r="I967" s="25">
        <v>0</v>
      </c>
      <c r="J967" s="25">
        <v>0</v>
      </c>
      <c r="K967" s="3">
        <v>0</v>
      </c>
      <c r="L967" s="3">
        <v>0</v>
      </c>
      <c r="M967" s="25">
        <v>0</v>
      </c>
      <c r="N967" s="25">
        <v>0</v>
      </c>
      <c r="O967" s="3">
        <v>0</v>
      </c>
      <c r="P967" s="25">
        <v>0</v>
      </c>
      <c r="Q967" s="3">
        <v>0</v>
      </c>
      <c r="R967" s="25">
        <v>200000</v>
      </c>
    </row>
    <row r="968" spans="1:255" ht="21.95" customHeight="1">
      <c r="A968" s="71" t="s">
        <v>1540</v>
      </c>
      <c r="B968" s="28" t="s">
        <v>762</v>
      </c>
      <c r="C968" s="1">
        <f t="shared" si="160"/>
        <v>24707360.600000001</v>
      </c>
      <c r="D968" s="25">
        <v>24507360.600000001</v>
      </c>
      <c r="E968" s="44">
        <v>0</v>
      </c>
      <c r="F968" s="25">
        <v>0</v>
      </c>
      <c r="G968" s="25">
        <v>0</v>
      </c>
      <c r="H968" s="25">
        <v>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3">
        <v>0</v>
      </c>
      <c r="R968" s="25">
        <v>200000</v>
      </c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  <c r="EL968" s="13"/>
      <c r="EM968" s="13"/>
      <c r="EN968" s="13"/>
      <c r="EO968" s="13"/>
      <c r="EP968" s="13"/>
      <c r="EQ968" s="13"/>
      <c r="ER968" s="13"/>
      <c r="ES968" s="13"/>
      <c r="ET968" s="13"/>
      <c r="EU968" s="13"/>
      <c r="EV968" s="13"/>
      <c r="EW968" s="13"/>
      <c r="EX968" s="13"/>
      <c r="EY968" s="13"/>
      <c r="EZ968" s="13"/>
      <c r="FA968" s="13"/>
      <c r="FB968" s="13"/>
      <c r="FC968" s="13"/>
      <c r="FD968" s="13"/>
      <c r="FE968" s="13"/>
      <c r="FF968" s="13"/>
      <c r="FG968" s="13"/>
      <c r="FH968" s="13"/>
      <c r="FI968" s="13"/>
      <c r="FJ968" s="13"/>
      <c r="FK968" s="13"/>
      <c r="FL968" s="13"/>
      <c r="FM968" s="13"/>
      <c r="FN968" s="13"/>
      <c r="FO968" s="13"/>
      <c r="FP968" s="13"/>
      <c r="FQ968" s="13"/>
      <c r="FR968" s="13"/>
      <c r="FS968" s="13"/>
      <c r="FT968" s="13"/>
      <c r="FU968" s="13"/>
      <c r="FV968" s="13"/>
      <c r="FW968" s="13"/>
      <c r="FX968" s="13"/>
      <c r="FY968" s="13"/>
      <c r="FZ968" s="13"/>
      <c r="GA968" s="13"/>
      <c r="GB968" s="13"/>
      <c r="GC968" s="13"/>
      <c r="GD968" s="13"/>
      <c r="GE968" s="13"/>
      <c r="GF968" s="13"/>
      <c r="GG968" s="13"/>
      <c r="GH968" s="13"/>
      <c r="GI968" s="13"/>
      <c r="GJ968" s="13"/>
      <c r="GK968" s="13"/>
      <c r="GL968" s="13"/>
      <c r="GM968" s="13"/>
      <c r="GN968" s="13"/>
      <c r="GO968" s="13"/>
      <c r="GP968" s="13"/>
      <c r="GQ968" s="13"/>
      <c r="GR968" s="13"/>
      <c r="GS968" s="13"/>
      <c r="GT968" s="13"/>
      <c r="GU968" s="13"/>
      <c r="GV968" s="13"/>
      <c r="GW968" s="13"/>
      <c r="GX968" s="13"/>
      <c r="GY968" s="13"/>
      <c r="GZ968" s="13"/>
      <c r="HA968" s="13"/>
      <c r="HB968" s="13"/>
      <c r="HC968" s="13"/>
      <c r="HD968" s="13"/>
      <c r="HE968" s="13"/>
      <c r="HF968" s="13"/>
      <c r="HG968" s="13"/>
      <c r="HH968" s="13"/>
      <c r="HI968" s="13"/>
      <c r="HJ968" s="13"/>
      <c r="HK968" s="13"/>
      <c r="HL968" s="13"/>
      <c r="HM968" s="13"/>
      <c r="HN968" s="13"/>
      <c r="HO968" s="13"/>
      <c r="HP968" s="13"/>
      <c r="HQ968" s="13"/>
      <c r="HR968" s="13"/>
      <c r="HS968" s="13"/>
      <c r="HT968" s="13"/>
      <c r="HU968" s="13"/>
      <c r="HV968" s="13"/>
      <c r="HW968" s="13"/>
      <c r="HX968" s="13"/>
      <c r="HY968" s="13"/>
      <c r="HZ968" s="13"/>
      <c r="IA968" s="13"/>
      <c r="IB968" s="13"/>
      <c r="IC968" s="13"/>
      <c r="ID968" s="13"/>
      <c r="IE968" s="13"/>
      <c r="IF968" s="13"/>
      <c r="IG968" s="13"/>
      <c r="IH968" s="13"/>
      <c r="II968" s="13"/>
      <c r="IJ968" s="13"/>
      <c r="IK968" s="13"/>
      <c r="IL968" s="13"/>
      <c r="IM968" s="13"/>
      <c r="IN968" s="13"/>
      <c r="IO968" s="13"/>
      <c r="IP968" s="13"/>
      <c r="IQ968" s="13"/>
      <c r="IR968" s="13"/>
      <c r="IS968" s="13"/>
      <c r="IT968" s="13"/>
      <c r="IU968" s="13"/>
    </row>
    <row r="969" spans="1:255" ht="21.95" customHeight="1">
      <c r="A969" s="71" t="s">
        <v>1541</v>
      </c>
      <c r="B969" s="28" t="s">
        <v>840</v>
      </c>
      <c r="C969" s="1">
        <f t="shared" si="160"/>
        <v>4505158.22</v>
      </c>
      <c r="D969" s="3">
        <v>4305158.22</v>
      </c>
      <c r="E969" s="44">
        <v>0</v>
      </c>
      <c r="F969" s="25">
        <v>0</v>
      </c>
      <c r="G969" s="25">
        <v>0</v>
      </c>
      <c r="H969" s="25">
        <v>0</v>
      </c>
      <c r="I969" s="25">
        <v>0</v>
      </c>
      <c r="J969" s="25">
        <v>0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3">
        <v>0</v>
      </c>
      <c r="R969" s="25">
        <v>200000</v>
      </c>
    </row>
    <row r="970" spans="1:255" ht="21.95" customHeight="1">
      <c r="A970" s="71" t="s">
        <v>1542</v>
      </c>
      <c r="B970" s="28" t="s">
        <v>763</v>
      </c>
      <c r="C970" s="1">
        <f t="shared" si="160"/>
        <v>1514400</v>
      </c>
      <c r="D970" s="3">
        <v>0</v>
      </c>
      <c r="E970" s="8">
        <v>0</v>
      </c>
      <c r="F970" s="3">
        <v>0</v>
      </c>
      <c r="G970" s="3">
        <v>248</v>
      </c>
      <c r="H970" s="3">
        <v>1314400</v>
      </c>
      <c r="I970" s="25">
        <v>0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3">
        <v>0</v>
      </c>
      <c r="R970" s="25">
        <v>200000</v>
      </c>
    </row>
    <row r="971" spans="1:255" s="15" customFormat="1" ht="21.95" customHeight="1">
      <c r="A971" s="71" t="s">
        <v>1543</v>
      </c>
      <c r="B971" s="28" t="s">
        <v>764</v>
      </c>
      <c r="C971" s="1">
        <f t="shared" si="160"/>
        <v>1556800</v>
      </c>
      <c r="D971" s="3">
        <v>0</v>
      </c>
      <c r="E971" s="8">
        <v>0</v>
      </c>
      <c r="F971" s="3">
        <v>0</v>
      </c>
      <c r="G971" s="25">
        <v>256</v>
      </c>
      <c r="H971" s="25">
        <v>1356800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3">
        <v>0</v>
      </c>
      <c r="R971" s="25">
        <v>200000</v>
      </c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  <c r="FR971" s="2"/>
      <c r="FS971" s="2"/>
      <c r="FT971" s="2"/>
      <c r="FU971" s="2"/>
      <c r="FV971" s="2"/>
      <c r="FW971" s="2"/>
      <c r="FX971" s="2"/>
      <c r="FY971" s="2"/>
      <c r="FZ971" s="2"/>
      <c r="GA971" s="2"/>
      <c r="GB971" s="2"/>
      <c r="GC971" s="2"/>
      <c r="GD971" s="2"/>
      <c r="GE971" s="2"/>
      <c r="GF971" s="2"/>
      <c r="GG971" s="2"/>
      <c r="GH971" s="2"/>
      <c r="GI971" s="2"/>
      <c r="GJ971" s="2"/>
      <c r="GK971" s="2"/>
      <c r="GL971" s="2"/>
      <c r="GM971" s="2"/>
      <c r="GN971" s="2"/>
      <c r="GO971" s="2"/>
      <c r="GP971" s="2"/>
      <c r="GQ971" s="2"/>
      <c r="GR971" s="2"/>
      <c r="GS971" s="2"/>
      <c r="GT971" s="2"/>
      <c r="GU971" s="2"/>
      <c r="GV971" s="2"/>
      <c r="GW971" s="2"/>
      <c r="GX971" s="2"/>
      <c r="GY971" s="2"/>
      <c r="GZ971" s="2"/>
      <c r="HA971" s="2"/>
      <c r="HB971" s="2"/>
      <c r="HC971" s="2"/>
      <c r="HD971" s="2"/>
      <c r="HE971" s="2"/>
      <c r="HF971" s="2"/>
      <c r="HG971" s="2"/>
      <c r="HH971" s="2"/>
      <c r="HI971" s="2"/>
      <c r="HJ971" s="2"/>
      <c r="HK971" s="2"/>
      <c r="HL971" s="2"/>
      <c r="HM971" s="2"/>
      <c r="HN971" s="2"/>
      <c r="HO971" s="2"/>
      <c r="HP971" s="2"/>
      <c r="HQ971" s="2"/>
      <c r="HR971" s="2"/>
      <c r="HS971" s="2"/>
      <c r="HT971" s="2"/>
      <c r="HU971" s="2"/>
      <c r="HV971" s="2"/>
      <c r="HW971" s="2"/>
      <c r="HX971" s="2"/>
      <c r="HY971" s="2"/>
      <c r="HZ971" s="2"/>
      <c r="IA971" s="2"/>
      <c r="IB971" s="2"/>
      <c r="IC971" s="2"/>
      <c r="ID971" s="2"/>
      <c r="IE971" s="2"/>
      <c r="IF971" s="2"/>
      <c r="IG971" s="2"/>
      <c r="IH971" s="2"/>
      <c r="II971" s="2"/>
      <c r="IJ971" s="2"/>
      <c r="IK971" s="2"/>
      <c r="IL971" s="2"/>
      <c r="IM971" s="2"/>
      <c r="IN971" s="2"/>
      <c r="IO971" s="2"/>
      <c r="IP971" s="2"/>
      <c r="IQ971" s="2"/>
      <c r="IR971" s="2"/>
      <c r="IS971" s="2"/>
      <c r="IT971" s="2"/>
      <c r="IU971" s="2"/>
    </row>
    <row r="972" spans="1:255" ht="21.95" customHeight="1">
      <c r="A972" s="71" t="s">
        <v>1544</v>
      </c>
      <c r="B972" s="28" t="s">
        <v>765</v>
      </c>
      <c r="C972" s="1">
        <f t="shared" si="160"/>
        <v>1483660</v>
      </c>
      <c r="D972" s="3">
        <v>0</v>
      </c>
      <c r="E972" s="8">
        <v>0</v>
      </c>
      <c r="F972" s="3">
        <v>0</v>
      </c>
      <c r="G972" s="25">
        <v>242.2</v>
      </c>
      <c r="H972" s="25">
        <v>1283660</v>
      </c>
      <c r="I972" s="25">
        <v>0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3">
        <v>0</v>
      </c>
      <c r="R972" s="25">
        <v>200000</v>
      </c>
    </row>
    <row r="973" spans="1:255" ht="21.95" customHeight="1">
      <c r="A973" s="71" t="s">
        <v>1832</v>
      </c>
      <c r="B973" s="28" t="s">
        <v>841</v>
      </c>
      <c r="C973" s="1">
        <f t="shared" si="160"/>
        <v>1578000</v>
      </c>
      <c r="D973" s="3">
        <v>0</v>
      </c>
      <c r="E973" s="8">
        <v>0</v>
      </c>
      <c r="F973" s="3">
        <v>0</v>
      </c>
      <c r="G973" s="25">
        <v>260</v>
      </c>
      <c r="H973" s="25">
        <v>1378000</v>
      </c>
      <c r="I973" s="25">
        <v>0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3">
        <v>0</v>
      </c>
      <c r="R973" s="25">
        <v>200000</v>
      </c>
    </row>
    <row r="974" spans="1:255" ht="21.95" customHeight="1">
      <c r="A974" s="71" t="s">
        <v>1833</v>
      </c>
      <c r="B974" s="28" t="s">
        <v>842</v>
      </c>
      <c r="C974" s="1">
        <f t="shared" si="160"/>
        <v>3904170</v>
      </c>
      <c r="D974" s="3">
        <v>0</v>
      </c>
      <c r="E974" s="8">
        <v>0</v>
      </c>
      <c r="F974" s="3">
        <v>0</v>
      </c>
      <c r="G974" s="25">
        <v>698.9</v>
      </c>
      <c r="H974" s="25">
        <v>3704170</v>
      </c>
      <c r="I974" s="25">
        <v>0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3">
        <v>0</v>
      </c>
      <c r="R974" s="25">
        <v>200000</v>
      </c>
    </row>
    <row r="975" spans="1:255" ht="21.95" customHeight="1">
      <c r="A975" s="71" t="s">
        <v>1834</v>
      </c>
      <c r="B975" s="28" t="s">
        <v>869</v>
      </c>
      <c r="C975" s="1">
        <f t="shared" si="160"/>
        <v>8539129.3499999996</v>
      </c>
      <c r="D975" s="25">
        <v>3674599.35</v>
      </c>
      <c r="E975" s="44">
        <v>0</v>
      </c>
      <c r="F975" s="25">
        <v>0</v>
      </c>
      <c r="G975" s="3">
        <v>880.1</v>
      </c>
      <c r="H975" s="3">
        <v>4664530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3">
        <v>0</v>
      </c>
      <c r="R975" s="25">
        <v>200000</v>
      </c>
    </row>
    <row r="976" spans="1:255" ht="21.95" customHeight="1">
      <c r="A976" s="71" t="s">
        <v>1835</v>
      </c>
      <c r="B976" s="28" t="s">
        <v>843</v>
      </c>
      <c r="C976" s="1">
        <f t="shared" si="160"/>
        <v>6628900</v>
      </c>
      <c r="D976" s="3">
        <v>0</v>
      </c>
      <c r="E976" s="8">
        <v>0</v>
      </c>
      <c r="F976" s="3">
        <v>0</v>
      </c>
      <c r="G976" s="25">
        <v>1213</v>
      </c>
      <c r="H976" s="25">
        <v>6428900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3">
        <v>0</v>
      </c>
      <c r="R976" s="25">
        <v>200000</v>
      </c>
    </row>
    <row r="977" spans="1:255" ht="21.95" customHeight="1">
      <c r="A977" s="71" t="s">
        <v>1836</v>
      </c>
      <c r="B977" s="28" t="s">
        <v>766</v>
      </c>
      <c r="C977" s="1">
        <f t="shared" si="160"/>
        <v>4913290</v>
      </c>
      <c r="D977" s="3">
        <v>0</v>
      </c>
      <c r="E977" s="8">
        <v>0</v>
      </c>
      <c r="F977" s="3">
        <v>0</v>
      </c>
      <c r="G977" s="25">
        <v>889.3</v>
      </c>
      <c r="H977" s="25">
        <v>4713290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3">
        <v>0</v>
      </c>
      <c r="R977" s="25">
        <v>200000</v>
      </c>
    </row>
    <row r="978" spans="1:255" ht="21.95" customHeight="1">
      <c r="A978" s="71" t="s">
        <v>1837</v>
      </c>
      <c r="B978" s="28" t="s">
        <v>767</v>
      </c>
      <c r="C978" s="1">
        <f t="shared" si="160"/>
        <v>2560090</v>
      </c>
      <c r="D978" s="3">
        <v>0</v>
      </c>
      <c r="E978" s="8">
        <v>0</v>
      </c>
      <c r="F978" s="3">
        <v>0</v>
      </c>
      <c r="G978" s="3">
        <v>289</v>
      </c>
      <c r="H978" s="3">
        <v>1531700</v>
      </c>
      <c r="I978" s="3">
        <v>0</v>
      </c>
      <c r="J978" s="3">
        <v>0</v>
      </c>
      <c r="K978" s="3">
        <v>318</v>
      </c>
      <c r="L978" s="3">
        <v>828390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200000</v>
      </c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4"/>
      <c r="BQ978" s="54"/>
      <c r="BR978" s="54"/>
      <c r="BS978" s="54"/>
      <c r="BT978" s="54"/>
      <c r="BU978" s="54"/>
      <c r="BV978" s="54"/>
      <c r="BW978" s="54"/>
      <c r="BX978" s="54"/>
      <c r="BY978" s="54"/>
      <c r="BZ978" s="54"/>
      <c r="CA978" s="54"/>
      <c r="CB978" s="54"/>
      <c r="CC978" s="54"/>
      <c r="CD978" s="54"/>
      <c r="CE978" s="54"/>
      <c r="CF978" s="54"/>
      <c r="CG978" s="54"/>
      <c r="CH978" s="54"/>
      <c r="CI978" s="54"/>
      <c r="CJ978" s="54"/>
      <c r="CK978" s="54"/>
      <c r="CL978" s="54"/>
      <c r="CM978" s="54"/>
      <c r="CN978" s="54"/>
      <c r="CO978" s="54"/>
      <c r="CP978" s="54"/>
      <c r="CQ978" s="54"/>
      <c r="CR978" s="54"/>
      <c r="CS978" s="54"/>
      <c r="CT978" s="54"/>
      <c r="CU978" s="54"/>
      <c r="CV978" s="54"/>
      <c r="CW978" s="54"/>
      <c r="CX978" s="54"/>
      <c r="CY978" s="54"/>
      <c r="CZ978" s="54"/>
      <c r="DA978" s="54"/>
      <c r="DB978" s="54"/>
      <c r="DC978" s="54"/>
      <c r="DD978" s="54"/>
      <c r="DE978" s="54"/>
      <c r="DF978" s="54"/>
      <c r="DG978" s="54"/>
      <c r="DH978" s="54"/>
      <c r="DI978" s="54"/>
      <c r="DJ978" s="54"/>
      <c r="DK978" s="54"/>
      <c r="DL978" s="54"/>
      <c r="DM978" s="54"/>
      <c r="DN978" s="54"/>
      <c r="DO978" s="54"/>
      <c r="DP978" s="54"/>
      <c r="DQ978" s="54"/>
      <c r="DR978" s="54"/>
      <c r="DS978" s="54"/>
      <c r="DT978" s="54"/>
      <c r="DU978" s="54"/>
      <c r="DV978" s="54"/>
      <c r="DW978" s="54"/>
      <c r="DX978" s="54"/>
      <c r="DY978" s="54"/>
      <c r="DZ978" s="54"/>
      <c r="EA978" s="54"/>
      <c r="EB978" s="54"/>
      <c r="EC978" s="54"/>
      <c r="ED978" s="54"/>
      <c r="EE978" s="54"/>
      <c r="EF978" s="54"/>
      <c r="EG978" s="54"/>
      <c r="EH978" s="54"/>
      <c r="EI978" s="54"/>
      <c r="EJ978" s="54"/>
      <c r="EK978" s="54"/>
      <c r="EL978" s="54"/>
      <c r="EM978" s="54"/>
      <c r="EN978" s="54"/>
      <c r="EO978" s="54"/>
      <c r="EP978" s="54"/>
      <c r="EQ978" s="54"/>
      <c r="ER978" s="54"/>
      <c r="ES978" s="54"/>
      <c r="ET978" s="54"/>
      <c r="EU978" s="54"/>
      <c r="EV978" s="54"/>
      <c r="EW978" s="54"/>
      <c r="EX978" s="54"/>
      <c r="EY978" s="54"/>
      <c r="EZ978" s="54"/>
      <c r="FA978" s="54"/>
      <c r="FB978" s="54"/>
      <c r="FC978" s="54"/>
      <c r="FD978" s="54"/>
      <c r="FE978" s="54"/>
      <c r="FF978" s="54"/>
      <c r="FG978" s="54"/>
      <c r="FH978" s="54"/>
      <c r="FI978" s="54"/>
      <c r="FJ978" s="54"/>
      <c r="FK978" s="54"/>
      <c r="FL978" s="54"/>
      <c r="FM978" s="54"/>
      <c r="FN978" s="54"/>
      <c r="FO978" s="54"/>
      <c r="FP978" s="54"/>
      <c r="FQ978" s="54"/>
      <c r="FR978" s="54"/>
      <c r="FS978" s="54"/>
      <c r="FT978" s="54"/>
      <c r="FU978" s="54"/>
      <c r="FV978" s="54"/>
      <c r="FW978" s="54"/>
      <c r="FX978" s="54"/>
      <c r="FY978" s="54"/>
      <c r="FZ978" s="54"/>
      <c r="GA978" s="54"/>
      <c r="GB978" s="54"/>
      <c r="GC978" s="54"/>
      <c r="GD978" s="54"/>
      <c r="GE978" s="54"/>
      <c r="GF978" s="54"/>
      <c r="GG978" s="9"/>
      <c r="GH978" s="9"/>
      <c r="GI978" s="9"/>
      <c r="GJ978" s="9"/>
      <c r="GK978" s="9"/>
      <c r="GL978" s="9"/>
      <c r="GM978" s="9"/>
      <c r="GN978" s="9"/>
      <c r="GO978" s="9"/>
      <c r="GP978" s="9"/>
      <c r="GQ978" s="9"/>
      <c r="GR978" s="9"/>
      <c r="GS978" s="9"/>
      <c r="GT978" s="9"/>
      <c r="GU978" s="9"/>
      <c r="GV978" s="9"/>
      <c r="GW978" s="9"/>
      <c r="GX978" s="9"/>
      <c r="GY978" s="9"/>
      <c r="GZ978" s="9"/>
      <c r="HA978" s="9"/>
      <c r="HB978" s="9"/>
      <c r="HC978" s="9"/>
      <c r="HD978" s="9"/>
      <c r="HE978" s="9"/>
      <c r="HF978" s="9"/>
      <c r="HG978" s="9"/>
      <c r="HH978" s="9"/>
      <c r="HI978" s="9"/>
      <c r="HJ978" s="9"/>
      <c r="HK978" s="9"/>
      <c r="HL978" s="9"/>
      <c r="HM978" s="9"/>
      <c r="HN978" s="9"/>
      <c r="HO978" s="9"/>
      <c r="HP978" s="9"/>
      <c r="HQ978" s="9"/>
      <c r="HR978" s="9"/>
      <c r="HS978" s="9"/>
      <c r="HT978" s="9"/>
      <c r="HU978" s="9"/>
      <c r="HV978" s="9"/>
      <c r="HW978" s="9"/>
      <c r="HX978" s="9"/>
      <c r="HY978" s="9"/>
      <c r="HZ978" s="9"/>
      <c r="IA978" s="9"/>
      <c r="IB978" s="9"/>
      <c r="IC978" s="9"/>
      <c r="ID978" s="9"/>
      <c r="IE978" s="9"/>
      <c r="IF978" s="9"/>
      <c r="IG978" s="9"/>
      <c r="IH978" s="9"/>
      <c r="II978" s="9"/>
      <c r="IJ978" s="9"/>
      <c r="IK978" s="9"/>
      <c r="IL978" s="9"/>
      <c r="IM978" s="9"/>
      <c r="IN978" s="9"/>
      <c r="IO978" s="9"/>
      <c r="IP978" s="9"/>
      <c r="IQ978" s="9"/>
      <c r="IR978" s="9"/>
      <c r="IS978" s="9"/>
      <c r="IT978" s="9"/>
      <c r="IU978" s="9"/>
    </row>
    <row r="979" spans="1:255" s="12" customFormat="1" ht="21.95" customHeight="1">
      <c r="A979" s="71" t="s">
        <v>1838</v>
      </c>
      <c r="B979" s="34" t="s">
        <v>768</v>
      </c>
      <c r="C979" s="1">
        <f t="shared" si="160"/>
        <v>3051400</v>
      </c>
      <c r="D979" s="25">
        <v>0</v>
      </c>
      <c r="E979" s="44">
        <v>0</v>
      </c>
      <c r="F979" s="25">
        <v>0</v>
      </c>
      <c r="G979" s="25">
        <v>538</v>
      </c>
      <c r="H979" s="25">
        <v>2851400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3">
        <v>0</v>
      </c>
      <c r="R979" s="25">
        <v>200000</v>
      </c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  <c r="FE979" s="2"/>
      <c r="FF979" s="2"/>
      <c r="FG979" s="2"/>
      <c r="FH979" s="2"/>
      <c r="FI979" s="2"/>
      <c r="FJ979" s="2"/>
      <c r="FK979" s="2"/>
      <c r="FL979" s="2"/>
      <c r="FM979" s="2"/>
      <c r="FN979" s="2"/>
      <c r="FO979" s="2"/>
      <c r="FP979" s="2"/>
      <c r="FQ979" s="2"/>
      <c r="FR979" s="2"/>
      <c r="FS979" s="2"/>
      <c r="FT979" s="2"/>
      <c r="FU979" s="2"/>
      <c r="FV979" s="2"/>
      <c r="FW979" s="2"/>
      <c r="FX979" s="2"/>
      <c r="FY979" s="2"/>
      <c r="FZ979" s="2"/>
      <c r="GA979" s="2"/>
      <c r="GB979" s="2"/>
      <c r="GC979" s="2"/>
      <c r="GD979" s="2"/>
      <c r="GE979" s="2"/>
      <c r="GF979" s="2"/>
      <c r="GG979" s="2"/>
      <c r="GH979" s="2"/>
      <c r="GI979" s="2"/>
      <c r="GJ979" s="2"/>
      <c r="GK979" s="2"/>
      <c r="GL979" s="2"/>
      <c r="GM979" s="2"/>
      <c r="GN979" s="2"/>
      <c r="GO979" s="2"/>
      <c r="GP979" s="2"/>
      <c r="GQ979" s="2"/>
      <c r="GR979" s="2"/>
      <c r="GS979" s="2"/>
      <c r="GT979" s="2"/>
      <c r="GU979" s="2"/>
      <c r="GV979" s="2"/>
      <c r="GW979" s="2"/>
      <c r="GX979" s="2"/>
      <c r="GY979" s="2"/>
      <c r="GZ979" s="2"/>
      <c r="HA979" s="2"/>
      <c r="HB979" s="2"/>
      <c r="HC979" s="2"/>
      <c r="HD979" s="2"/>
      <c r="HE979" s="2"/>
      <c r="HF979" s="2"/>
      <c r="HG979" s="2"/>
      <c r="HH979" s="2"/>
      <c r="HI979" s="2"/>
      <c r="HJ979" s="2"/>
      <c r="HK979" s="2"/>
      <c r="HL979" s="2"/>
      <c r="HM979" s="2"/>
      <c r="HN979" s="2"/>
      <c r="HO979" s="2"/>
      <c r="HP979" s="2"/>
      <c r="HQ979" s="2"/>
      <c r="HR979" s="2"/>
      <c r="HS979" s="2"/>
      <c r="HT979" s="2"/>
      <c r="HU979" s="2"/>
      <c r="HV979" s="2"/>
      <c r="HW979" s="2"/>
      <c r="HX979" s="2"/>
      <c r="HY979" s="2"/>
      <c r="HZ979" s="2"/>
      <c r="IA979" s="2"/>
      <c r="IB979" s="2"/>
      <c r="IC979" s="2"/>
      <c r="ID979" s="2"/>
      <c r="IE979" s="2"/>
      <c r="IF979" s="2"/>
      <c r="IG979" s="2"/>
      <c r="IH979" s="2"/>
      <c r="II979" s="2"/>
      <c r="IJ979" s="2"/>
      <c r="IK979" s="2"/>
      <c r="IL979" s="2"/>
      <c r="IM979" s="2"/>
      <c r="IN979" s="2"/>
      <c r="IO979" s="2"/>
      <c r="IP979" s="2"/>
      <c r="IQ979" s="2"/>
      <c r="IR979" s="2"/>
      <c r="IS979" s="2"/>
      <c r="IT979" s="2"/>
      <c r="IU979" s="2"/>
    </row>
    <row r="980" spans="1:255" s="15" customFormat="1" ht="21.95" customHeight="1">
      <c r="A980" s="71" t="s">
        <v>1839</v>
      </c>
      <c r="B980" s="34" t="s">
        <v>844</v>
      </c>
      <c r="C980" s="1">
        <f t="shared" si="160"/>
        <v>3640760</v>
      </c>
      <c r="D980" s="25">
        <v>0</v>
      </c>
      <c r="E980" s="44">
        <v>0</v>
      </c>
      <c r="F980" s="25">
        <v>0</v>
      </c>
      <c r="G980" s="3">
        <v>649.20000000000005</v>
      </c>
      <c r="H980" s="3">
        <v>3440760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3">
        <v>0</v>
      </c>
      <c r="R980" s="25">
        <v>200000</v>
      </c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  <c r="FE980" s="2"/>
      <c r="FF980" s="2"/>
      <c r="FG980" s="2"/>
      <c r="FH980" s="2"/>
      <c r="FI980" s="2"/>
      <c r="FJ980" s="2"/>
      <c r="FK980" s="2"/>
      <c r="FL980" s="2"/>
      <c r="FM980" s="2"/>
      <c r="FN980" s="2"/>
      <c r="FO980" s="2"/>
      <c r="FP980" s="2"/>
      <c r="FQ980" s="2"/>
      <c r="FR980" s="2"/>
      <c r="FS980" s="2"/>
      <c r="FT980" s="2"/>
      <c r="FU980" s="2"/>
      <c r="FV980" s="2"/>
      <c r="FW980" s="2"/>
      <c r="FX980" s="2"/>
      <c r="FY980" s="2"/>
      <c r="FZ980" s="2"/>
      <c r="GA980" s="2"/>
      <c r="GB980" s="2"/>
      <c r="GC980" s="2"/>
      <c r="GD980" s="2"/>
      <c r="GE980" s="2"/>
      <c r="GF980" s="2"/>
      <c r="GG980" s="2"/>
      <c r="GH980" s="2"/>
      <c r="GI980" s="2"/>
      <c r="GJ980" s="2"/>
      <c r="GK980" s="2"/>
      <c r="GL980" s="2"/>
      <c r="GM980" s="2"/>
      <c r="GN980" s="2"/>
      <c r="GO980" s="2"/>
      <c r="GP980" s="2"/>
      <c r="GQ980" s="2"/>
      <c r="GR980" s="2"/>
      <c r="GS980" s="2"/>
      <c r="GT980" s="2"/>
      <c r="GU980" s="2"/>
      <c r="GV980" s="2"/>
      <c r="GW980" s="2"/>
      <c r="GX980" s="2"/>
      <c r="GY980" s="2"/>
      <c r="GZ980" s="2"/>
      <c r="HA980" s="2"/>
      <c r="HB980" s="2"/>
      <c r="HC980" s="2"/>
      <c r="HD980" s="2"/>
      <c r="HE980" s="2"/>
      <c r="HF980" s="2"/>
      <c r="HG980" s="2"/>
      <c r="HH980" s="2"/>
      <c r="HI980" s="2"/>
      <c r="HJ980" s="2"/>
      <c r="HK980" s="2"/>
      <c r="HL980" s="2"/>
      <c r="HM980" s="2"/>
      <c r="HN980" s="2"/>
      <c r="HO980" s="2"/>
      <c r="HP980" s="2"/>
      <c r="HQ980" s="2"/>
      <c r="HR980" s="2"/>
      <c r="HS980" s="2"/>
      <c r="HT980" s="2"/>
      <c r="HU980" s="2"/>
      <c r="HV980" s="2"/>
      <c r="HW980" s="2"/>
      <c r="HX980" s="2"/>
      <c r="HY980" s="2"/>
      <c r="HZ980" s="2"/>
      <c r="IA980" s="2"/>
      <c r="IB980" s="2"/>
      <c r="IC980" s="2"/>
      <c r="ID980" s="2"/>
      <c r="IE980" s="2"/>
      <c r="IF980" s="2"/>
      <c r="IG980" s="2"/>
      <c r="IH980" s="2"/>
      <c r="II980" s="2"/>
      <c r="IJ980" s="2"/>
      <c r="IK980" s="2"/>
      <c r="IL980" s="2"/>
      <c r="IM980" s="2"/>
      <c r="IN980" s="2"/>
      <c r="IO980" s="2"/>
      <c r="IP980" s="2"/>
      <c r="IQ980" s="2"/>
      <c r="IR980" s="2"/>
      <c r="IS980" s="2"/>
      <c r="IT980" s="2"/>
      <c r="IU980" s="2"/>
    </row>
    <row r="981" spans="1:255" s="12" customFormat="1" ht="21.95" customHeight="1">
      <c r="A981" s="71" t="s">
        <v>1840</v>
      </c>
      <c r="B981" s="28" t="s">
        <v>845</v>
      </c>
      <c r="C981" s="1">
        <f t="shared" si="160"/>
        <v>3656660</v>
      </c>
      <c r="D981" s="25">
        <v>0</v>
      </c>
      <c r="E981" s="44">
        <v>0</v>
      </c>
      <c r="F981" s="25">
        <v>0</v>
      </c>
      <c r="G981" s="3">
        <v>652.20000000000005</v>
      </c>
      <c r="H981" s="3">
        <v>3456660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3">
        <v>0</v>
      </c>
      <c r="R981" s="25">
        <v>200000</v>
      </c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  <c r="FR981" s="2"/>
      <c r="FS981" s="2"/>
      <c r="FT981" s="2"/>
      <c r="FU981" s="2"/>
      <c r="FV981" s="2"/>
      <c r="FW981" s="2"/>
      <c r="FX981" s="2"/>
      <c r="FY981" s="2"/>
      <c r="FZ981" s="2"/>
      <c r="GA981" s="2"/>
      <c r="GB981" s="2"/>
      <c r="GC981" s="2"/>
      <c r="GD981" s="2"/>
      <c r="GE981" s="2"/>
      <c r="GF981" s="2"/>
      <c r="GG981" s="2"/>
      <c r="GH981" s="2"/>
      <c r="GI981" s="2"/>
      <c r="GJ981" s="2"/>
      <c r="GK981" s="2"/>
      <c r="GL981" s="2"/>
      <c r="GM981" s="2"/>
      <c r="GN981" s="2"/>
      <c r="GO981" s="2"/>
      <c r="GP981" s="2"/>
      <c r="GQ981" s="2"/>
      <c r="GR981" s="2"/>
      <c r="GS981" s="2"/>
      <c r="GT981" s="2"/>
      <c r="GU981" s="2"/>
      <c r="GV981" s="2"/>
      <c r="GW981" s="2"/>
      <c r="GX981" s="2"/>
      <c r="GY981" s="2"/>
      <c r="GZ981" s="2"/>
      <c r="HA981" s="2"/>
      <c r="HB981" s="2"/>
      <c r="HC981" s="2"/>
      <c r="HD981" s="2"/>
      <c r="HE981" s="2"/>
      <c r="HF981" s="2"/>
      <c r="HG981" s="2"/>
      <c r="HH981" s="2"/>
      <c r="HI981" s="2"/>
      <c r="HJ981" s="2"/>
      <c r="HK981" s="2"/>
      <c r="HL981" s="2"/>
      <c r="HM981" s="2"/>
      <c r="HN981" s="2"/>
      <c r="HO981" s="2"/>
      <c r="HP981" s="2"/>
      <c r="HQ981" s="2"/>
      <c r="HR981" s="2"/>
      <c r="HS981" s="2"/>
      <c r="HT981" s="2"/>
      <c r="HU981" s="2"/>
      <c r="HV981" s="2"/>
      <c r="HW981" s="2"/>
      <c r="HX981" s="2"/>
      <c r="HY981" s="2"/>
      <c r="HZ981" s="2"/>
      <c r="IA981" s="2"/>
      <c r="IB981" s="2"/>
      <c r="IC981" s="2"/>
      <c r="ID981" s="2"/>
      <c r="IE981" s="2"/>
      <c r="IF981" s="2"/>
      <c r="IG981" s="2"/>
      <c r="IH981" s="2"/>
      <c r="II981" s="2"/>
      <c r="IJ981" s="2"/>
      <c r="IK981" s="2"/>
      <c r="IL981" s="2"/>
      <c r="IM981" s="2"/>
      <c r="IN981" s="2"/>
      <c r="IO981" s="2"/>
      <c r="IP981" s="2"/>
      <c r="IQ981" s="2"/>
      <c r="IR981" s="2"/>
      <c r="IS981" s="2"/>
      <c r="IT981" s="2"/>
      <c r="IU981" s="2"/>
    </row>
    <row r="982" spans="1:255" s="12" customFormat="1" ht="21.95" customHeight="1">
      <c r="A982" s="71" t="s">
        <v>1841</v>
      </c>
      <c r="B982" s="28" t="s">
        <v>846</v>
      </c>
      <c r="C982" s="1">
        <f t="shared" si="160"/>
        <v>2734400</v>
      </c>
      <c r="D982" s="25">
        <v>0</v>
      </c>
      <c r="E982" s="44">
        <v>0</v>
      </c>
      <c r="F982" s="25">
        <v>0</v>
      </c>
      <c r="G982" s="3">
        <v>768</v>
      </c>
      <c r="H982" s="3">
        <v>2534400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3">
        <v>0</v>
      </c>
      <c r="R982" s="25">
        <v>200000</v>
      </c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  <c r="FR982" s="2"/>
      <c r="FS982" s="2"/>
      <c r="FT982" s="2"/>
      <c r="FU982" s="2"/>
      <c r="FV982" s="2"/>
      <c r="FW982" s="2"/>
      <c r="FX982" s="2"/>
      <c r="FY982" s="2"/>
      <c r="FZ982" s="2"/>
      <c r="GA982" s="2"/>
      <c r="GB982" s="2"/>
      <c r="GC982" s="2"/>
      <c r="GD982" s="2"/>
      <c r="GE982" s="2"/>
      <c r="GF982" s="2"/>
      <c r="GG982" s="2"/>
      <c r="GH982" s="2"/>
      <c r="GI982" s="2"/>
      <c r="GJ982" s="2"/>
      <c r="GK982" s="2"/>
      <c r="GL982" s="2"/>
      <c r="GM982" s="2"/>
      <c r="GN982" s="2"/>
      <c r="GO982" s="2"/>
      <c r="GP982" s="2"/>
      <c r="GQ982" s="2"/>
      <c r="GR982" s="2"/>
      <c r="GS982" s="2"/>
      <c r="GT982" s="2"/>
      <c r="GU982" s="2"/>
      <c r="GV982" s="2"/>
      <c r="GW982" s="2"/>
      <c r="GX982" s="2"/>
      <c r="GY982" s="2"/>
      <c r="GZ982" s="2"/>
      <c r="HA982" s="2"/>
      <c r="HB982" s="2"/>
      <c r="HC982" s="2"/>
      <c r="HD982" s="2"/>
      <c r="HE982" s="2"/>
      <c r="HF982" s="2"/>
      <c r="HG982" s="2"/>
      <c r="HH982" s="2"/>
      <c r="HI982" s="2"/>
      <c r="HJ982" s="2"/>
      <c r="HK982" s="2"/>
      <c r="HL982" s="2"/>
      <c r="HM982" s="2"/>
      <c r="HN982" s="2"/>
      <c r="HO982" s="2"/>
      <c r="HP982" s="2"/>
      <c r="HQ982" s="2"/>
      <c r="HR982" s="2"/>
      <c r="HS982" s="2"/>
      <c r="HT982" s="2"/>
      <c r="HU982" s="2"/>
      <c r="HV982" s="2"/>
      <c r="HW982" s="2"/>
      <c r="HX982" s="2"/>
      <c r="HY982" s="2"/>
      <c r="HZ982" s="2"/>
      <c r="IA982" s="2"/>
      <c r="IB982" s="2"/>
      <c r="IC982" s="2"/>
      <c r="ID982" s="2"/>
      <c r="IE982" s="2"/>
      <c r="IF982" s="2"/>
      <c r="IG982" s="2"/>
      <c r="IH982" s="2"/>
      <c r="II982" s="2"/>
      <c r="IJ982" s="2"/>
      <c r="IK982" s="2"/>
      <c r="IL982" s="2"/>
      <c r="IM982" s="2"/>
      <c r="IN982" s="2"/>
      <c r="IO982" s="2"/>
      <c r="IP982" s="2"/>
      <c r="IQ982" s="2"/>
      <c r="IR982" s="2"/>
      <c r="IS982" s="2"/>
      <c r="IT982" s="2"/>
      <c r="IU982" s="2"/>
    </row>
    <row r="983" spans="1:255" ht="21.95" customHeight="1">
      <c r="A983" s="71" t="s">
        <v>1842</v>
      </c>
      <c r="B983" s="34" t="s">
        <v>847</v>
      </c>
      <c r="C983" s="1">
        <f t="shared" si="160"/>
        <v>3224180</v>
      </c>
      <c r="D983" s="25">
        <v>0</v>
      </c>
      <c r="E983" s="44">
        <v>0</v>
      </c>
      <c r="F983" s="25">
        <v>0</v>
      </c>
      <c r="G983" s="3">
        <v>570.6</v>
      </c>
      <c r="H983" s="3">
        <v>3024180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3">
        <v>0</v>
      </c>
      <c r="R983" s="25">
        <v>200000</v>
      </c>
    </row>
    <row r="984" spans="1:255" ht="21.95" customHeight="1">
      <c r="A984" s="71" t="s">
        <v>1843</v>
      </c>
      <c r="B984" s="34" t="s">
        <v>848</v>
      </c>
      <c r="C984" s="1">
        <f t="shared" si="160"/>
        <v>3204040</v>
      </c>
      <c r="D984" s="25">
        <v>0</v>
      </c>
      <c r="E984" s="44">
        <v>0</v>
      </c>
      <c r="F984" s="25">
        <v>0</v>
      </c>
      <c r="G984" s="3">
        <v>566.79999999999995</v>
      </c>
      <c r="H984" s="3">
        <v>3004040</v>
      </c>
      <c r="I984" s="25">
        <v>0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3">
        <v>0</v>
      </c>
      <c r="R984" s="25">
        <v>200000</v>
      </c>
    </row>
    <row r="985" spans="1:255" ht="21.95" customHeight="1">
      <c r="A985" s="71" t="s">
        <v>1844</v>
      </c>
      <c r="B985" s="34" t="s">
        <v>849</v>
      </c>
      <c r="C985" s="1">
        <f t="shared" si="160"/>
        <v>3204040</v>
      </c>
      <c r="D985" s="25">
        <v>0</v>
      </c>
      <c r="E985" s="44">
        <v>0</v>
      </c>
      <c r="F985" s="25">
        <v>0</v>
      </c>
      <c r="G985" s="3">
        <v>566.79999999999995</v>
      </c>
      <c r="H985" s="3">
        <v>3004040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3">
        <v>0</v>
      </c>
      <c r="R985" s="25">
        <v>200000</v>
      </c>
    </row>
    <row r="986" spans="1:255" s="11" customFormat="1" ht="21.95" customHeight="1">
      <c r="A986" s="71" t="s">
        <v>1845</v>
      </c>
      <c r="B986" s="28" t="s">
        <v>769</v>
      </c>
      <c r="C986" s="1">
        <f t="shared" si="160"/>
        <v>3205630</v>
      </c>
      <c r="D986" s="25">
        <v>0</v>
      </c>
      <c r="E986" s="44">
        <v>0</v>
      </c>
      <c r="F986" s="25">
        <v>0</v>
      </c>
      <c r="G986" s="25">
        <v>567.1</v>
      </c>
      <c r="H986" s="25">
        <v>3005630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3">
        <v>0</v>
      </c>
      <c r="R986" s="25">
        <v>200000</v>
      </c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  <c r="FR986" s="2"/>
      <c r="FS986" s="2"/>
      <c r="FT986" s="2"/>
      <c r="FU986" s="2"/>
      <c r="FV986" s="2"/>
      <c r="FW986" s="2"/>
      <c r="FX986" s="2"/>
      <c r="FY986" s="2"/>
      <c r="FZ986" s="2"/>
      <c r="GA986" s="2"/>
      <c r="GB986" s="2"/>
      <c r="GC986" s="2"/>
      <c r="GD986" s="2"/>
      <c r="GE986" s="2"/>
      <c r="GF986" s="2"/>
      <c r="GG986" s="2"/>
      <c r="GH986" s="2"/>
      <c r="GI986" s="2"/>
      <c r="GJ986" s="2"/>
      <c r="GK986" s="2"/>
      <c r="GL986" s="2"/>
      <c r="GM986" s="2"/>
      <c r="GN986" s="2"/>
      <c r="GO986" s="2"/>
      <c r="GP986" s="2"/>
      <c r="GQ986" s="2"/>
      <c r="GR986" s="2"/>
      <c r="GS986" s="2"/>
      <c r="GT986" s="2"/>
      <c r="GU986" s="2"/>
      <c r="GV986" s="2"/>
      <c r="GW986" s="2"/>
      <c r="GX986" s="2"/>
      <c r="GY986" s="2"/>
      <c r="GZ986" s="2"/>
      <c r="HA986" s="2"/>
      <c r="HB986" s="2"/>
      <c r="HC986" s="2"/>
      <c r="HD986" s="2"/>
      <c r="HE986" s="2"/>
      <c r="HF986" s="2"/>
      <c r="HG986" s="2"/>
      <c r="HH986" s="2"/>
      <c r="HI986" s="2"/>
      <c r="HJ986" s="2"/>
      <c r="HK986" s="2"/>
      <c r="HL986" s="2"/>
      <c r="HM986" s="2"/>
      <c r="HN986" s="2"/>
      <c r="HO986" s="2"/>
      <c r="HP986" s="2"/>
      <c r="HQ986" s="2"/>
      <c r="HR986" s="2"/>
      <c r="HS986" s="2"/>
      <c r="HT986" s="2"/>
      <c r="HU986" s="2"/>
      <c r="HV986" s="2"/>
      <c r="HW986" s="2"/>
      <c r="HX986" s="2"/>
      <c r="HY986" s="2"/>
      <c r="HZ986" s="2"/>
      <c r="IA986" s="2"/>
      <c r="IB986" s="2"/>
      <c r="IC986" s="2"/>
      <c r="ID986" s="2"/>
      <c r="IE986" s="2"/>
      <c r="IF986" s="2"/>
      <c r="IG986" s="2"/>
      <c r="IH986" s="2"/>
      <c r="II986" s="2"/>
      <c r="IJ986" s="2"/>
      <c r="IK986" s="2"/>
      <c r="IL986" s="2"/>
      <c r="IM986" s="2"/>
      <c r="IN986" s="2"/>
      <c r="IO986" s="2"/>
      <c r="IP986" s="2"/>
      <c r="IQ986" s="2"/>
      <c r="IR986" s="2"/>
      <c r="IS986" s="2"/>
      <c r="IT986" s="2"/>
      <c r="IU986" s="2"/>
    </row>
    <row r="987" spans="1:255" s="11" customFormat="1" ht="21.95" customHeight="1">
      <c r="A987" s="71" t="s">
        <v>1846</v>
      </c>
      <c r="B987" s="28" t="s">
        <v>770</v>
      </c>
      <c r="C987" s="1">
        <f t="shared" si="160"/>
        <v>2957590</v>
      </c>
      <c r="D987" s="25">
        <v>0</v>
      </c>
      <c r="E987" s="44">
        <v>0</v>
      </c>
      <c r="F987" s="25">
        <v>0</v>
      </c>
      <c r="G987" s="3">
        <v>520.29999999999995</v>
      </c>
      <c r="H987" s="3">
        <v>2757590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3">
        <v>0</v>
      </c>
      <c r="R987" s="25">
        <v>200000</v>
      </c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  <c r="FE987" s="2"/>
      <c r="FF987" s="2"/>
      <c r="FG987" s="2"/>
      <c r="FH987" s="2"/>
      <c r="FI987" s="2"/>
      <c r="FJ987" s="2"/>
      <c r="FK987" s="2"/>
      <c r="FL987" s="2"/>
      <c r="FM987" s="2"/>
      <c r="FN987" s="2"/>
      <c r="FO987" s="2"/>
      <c r="FP987" s="2"/>
      <c r="FQ987" s="2"/>
      <c r="FR987" s="2"/>
      <c r="FS987" s="2"/>
      <c r="FT987" s="2"/>
      <c r="FU987" s="2"/>
      <c r="FV987" s="2"/>
      <c r="FW987" s="2"/>
      <c r="FX987" s="2"/>
      <c r="FY987" s="2"/>
      <c r="FZ987" s="2"/>
      <c r="GA987" s="2"/>
      <c r="GB987" s="2"/>
      <c r="GC987" s="2"/>
      <c r="GD987" s="2"/>
      <c r="GE987" s="2"/>
      <c r="GF987" s="2"/>
      <c r="GG987" s="2"/>
      <c r="GH987" s="2"/>
      <c r="GI987" s="2"/>
      <c r="GJ987" s="2"/>
      <c r="GK987" s="2"/>
      <c r="GL987" s="2"/>
      <c r="GM987" s="2"/>
      <c r="GN987" s="2"/>
      <c r="GO987" s="2"/>
      <c r="GP987" s="2"/>
      <c r="GQ987" s="2"/>
      <c r="GR987" s="2"/>
      <c r="GS987" s="2"/>
      <c r="GT987" s="2"/>
      <c r="GU987" s="2"/>
      <c r="GV987" s="2"/>
      <c r="GW987" s="2"/>
      <c r="GX987" s="2"/>
      <c r="GY987" s="2"/>
      <c r="GZ987" s="2"/>
      <c r="HA987" s="2"/>
      <c r="HB987" s="2"/>
      <c r="HC987" s="2"/>
      <c r="HD987" s="2"/>
      <c r="HE987" s="2"/>
      <c r="HF987" s="2"/>
      <c r="HG987" s="2"/>
      <c r="HH987" s="2"/>
      <c r="HI987" s="2"/>
      <c r="HJ987" s="2"/>
      <c r="HK987" s="2"/>
      <c r="HL987" s="2"/>
      <c r="HM987" s="2"/>
      <c r="HN987" s="2"/>
      <c r="HO987" s="2"/>
      <c r="HP987" s="2"/>
      <c r="HQ987" s="2"/>
      <c r="HR987" s="2"/>
      <c r="HS987" s="2"/>
      <c r="HT987" s="2"/>
      <c r="HU987" s="2"/>
      <c r="HV987" s="2"/>
      <c r="HW987" s="2"/>
      <c r="HX987" s="2"/>
      <c r="HY987" s="2"/>
      <c r="HZ987" s="2"/>
      <c r="IA987" s="2"/>
      <c r="IB987" s="2"/>
      <c r="IC987" s="2"/>
      <c r="ID987" s="2"/>
      <c r="IE987" s="2"/>
      <c r="IF987" s="2"/>
      <c r="IG987" s="2"/>
      <c r="IH987" s="2"/>
      <c r="II987" s="2"/>
      <c r="IJ987" s="2"/>
      <c r="IK987" s="2"/>
      <c r="IL987" s="2"/>
      <c r="IM987" s="2"/>
      <c r="IN987" s="2"/>
      <c r="IO987" s="2"/>
      <c r="IP987" s="2"/>
      <c r="IQ987" s="2"/>
      <c r="IR987" s="2"/>
      <c r="IS987" s="2"/>
      <c r="IT987" s="2"/>
      <c r="IU987" s="2"/>
    </row>
    <row r="988" spans="1:255" s="11" customFormat="1" ht="21.95" customHeight="1">
      <c r="A988" s="71" t="s">
        <v>1847</v>
      </c>
      <c r="B988" s="28" t="s">
        <v>771</v>
      </c>
      <c r="C988" s="1">
        <f t="shared" si="160"/>
        <v>2757250</v>
      </c>
      <c r="D988" s="25">
        <v>0</v>
      </c>
      <c r="E988" s="44">
        <v>0</v>
      </c>
      <c r="F988" s="25">
        <v>0</v>
      </c>
      <c r="G988" s="25">
        <v>482.5</v>
      </c>
      <c r="H988" s="3">
        <v>2557250</v>
      </c>
      <c r="I988" s="25">
        <v>0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3">
        <v>0</v>
      </c>
      <c r="R988" s="25">
        <v>200000</v>
      </c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  <c r="FE988" s="2"/>
      <c r="FF988" s="2"/>
      <c r="FG988" s="2"/>
      <c r="FH988" s="2"/>
      <c r="FI988" s="2"/>
      <c r="FJ988" s="2"/>
      <c r="FK988" s="2"/>
      <c r="FL988" s="2"/>
      <c r="FM988" s="2"/>
      <c r="FN988" s="2"/>
      <c r="FO988" s="2"/>
      <c r="FP988" s="2"/>
      <c r="FQ988" s="2"/>
      <c r="FR988" s="2"/>
      <c r="FS988" s="2"/>
      <c r="FT988" s="2"/>
      <c r="FU988" s="2"/>
      <c r="FV988" s="2"/>
      <c r="FW988" s="2"/>
      <c r="FX988" s="2"/>
      <c r="FY988" s="2"/>
      <c r="FZ988" s="2"/>
      <c r="GA988" s="2"/>
      <c r="GB988" s="2"/>
      <c r="GC988" s="2"/>
      <c r="GD988" s="2"/>
      <c r="GE988" s="2"/>
      <c r="GF988" s="2"/>
      <c r="GG988" s="2"/>
      <c r="GH988" s="2"/>
      <c r="GI988" s="2"/>
      <c r="GJ988" s="2"/>
      <c r="GK988" s="2"/>
      <c r="GL988" s="2"/>
      <c r="GM988" s="2"/>
      <c r="GN988" s="2"/>
      <c r="GO988" s="2"/>
      <c r="GP988" s="2"/>
      <c r="GQ988" s="2"/>
      <c r="GR988" s="2"/>
      <c r="GS988" s="2"/>
      <c r="GT988" s="2"/>
      <c r="GU988" s="2"/>
      <c r="GV988" s="2"/>
      <c r="GW988" s="2"/>
      <c r="GX988" s="2"/>
      <c r="GY988" s="2"/>
      <c r="GZ988" s="2"/>
      <c r="HA988" s="2"/>
      <c r="HB988" s="2"/>
      <c r="HC988" s="2"/>
      <c r="HD988" s="2"/>
      <c r="HE988" s="2"/>
      <c r="HF988" s="2"/>
      <c r="HG988" s="2"/>
      <c r="HH988" s="2"/>
      <c r="HI988" s="2"/>
      <c r="HJ988" s="2"/>
      <c r="HK988" s="2"/>
      <c r="HL988" s="2"/>
      <c r="HM988" s="2"/>
      <c r="HN988" s="2"/>
      <c r="HO988" s="2"/>
      <c r="HP988" s="2"/>
      <c r="HQ988" s="2"/>
      <c r="HR988" s="2"/>
      <c r="HS988" s="2"/>
      <c r="HT988" s="2"/>
      <c r="HU988" s="2"/>
      <c r="HV988" s="2"/>
      <c r="HW988" s="2"/>
      <c r="HX988" s="2"/>
      <c r="HY988" s="2"/>
      <c r="HZ988" s="2"/>
      <c r="IA988" s="2"/>
      <c r="IB988" s="2"/>
      <c r="IC988" s="2"/>
      <c r="ID988" s="2"/>
      <c r="IE988" s="2"/>
      <c r="IF988" s="2"/>
      <c r="IG988" s="2"/>
      <c r="IH988" s="2"/>
      <c r="II988" s="2"/>
      <c r="IJ988" s="2"/>
      <c r="IK988" s="2"/>
      <c r="IL988" s="2"/>
      <c r="IM988" s="2"/>
      <c r="IN988" s="2"/>
      <c r="IO988" s="2"/>
      <c r="IP988" s="2"/>
      <c r="IQ988" s="2"/>
      <c r="IR988" s="2"/>
      <c r="IS988" s="2"/>
      <c r="IT988" s="2"/>
      <c r="IU988" s="2"/>
    </row>
    <row r="989" spans="1:255" ht="21.95" customHeight="1">
      <c r="A989" s="71" t="s">
        <v>1848</v>
      </c>
      <c r="B989" s="28" t="s">
        <v>772</v>
      </c>
      <c r="C989" s="1">
        <f t="shared" si="160"/>
        <v>1578000</v>
      </c>
      <c r="D989" s="25">
        <v>0</v>
      </c>
      <c r="E989" s="44">
        <v>0</v>
      </c>
      <c r="F989" s="25">
        <v>0</v>
      </c>
      <c r="G989" s="25">
        <v>260</v>
      </c>
      <c r="H989" s="3">
        <v>1378000</v>
      </c>
      <c r="I989" s="25">
        <v>0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3">
        <v>0</v>
      </c>
      <c r="R989" s="25">
        <v>200000</v>
      </c>
    </row>
    <row r="990" spans="1:255" ht="21.95" customHeight="1">
      <c r="A990" s="71" t="s">
        <v>1849</v>
      </c>
      <c r="B990" s="28" t="s">
        <v>773</v>
      </c>
      <c r="C990" s="1">
        <f t="shared" si="160"/>
        <v>1546200</v>
      </c>
      <c r="D990" s="25">
        <v>0</v>
      </c>
      <c r="E990" s="44">
        <v>0</v>
      </c>
      <c r="F990" s="25">
        <v>0</v>
      </c>
      <c r="G990" s="25">
        <v>254</v>
      </c>
      <c r="H990" s="3">
        <v>1346200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3">
        <v>0</v>
      </c>
      <c r="R990" s="25">
        <v>200000</v>
      </c>
    </row>
    <row r="991" spans="1:255" ht="21.95" customHeight="1">
      <c r="A991" s="71" t="s">
        <v>1850</v>
      </c>
      <c r="B991" s="28" t="s">
        <v>1357</v>
      </c>
      <c r="C991" s="1">
        <f t="shared" si="160"/>
        <v>3190790</v>
      </c>
      <c r="D991" s="25">
        <v>0</v>
      </c>
      <c r="E991" s="44">
        <v>0</v>
      </c>
      <c r="F991" s="25">
        <v>0</v>
      </c>
      <c r="G991" s="3">
        <v>906.3</v>
      </c>
      <c r="H991" s="3">
        <v>2990790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3">
        <v>0</v>
      </c>
      <c r="R991" s="25">
        <v>200000</v>
      </c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  <c r="CC991" s="12"/>
      <c r="CD991" s="12"/>
      <c r="CE991" s="12"/>
      <c r="CF991" s="12"/>
      <c r="CG991" s="12"/>
      <c r="CH991" s="12"/>
      <c r="CI991" s="12"/>
      <c r="CJ991" s="12"/>
      <c r="CK991" s="12"/>
      <c r="CL991" s="12"/>
      <c r="CM991" s="12"/>
      <c r="CN991" s="12"/>
      <c r="CO991" s="12"/>
      <c r="CP991" s="12"/>
      <c r="CQ991" s="12"/>
      <c r="CR991" s="12"/>
      <c r="CS991" s="12"/>
      <c r="CT991" s="12"/>
      <c r="CU991" s="12"/>
      <c r="CV991" s="12"/>
      <c r="CW991" s="12"/>
      <c r="CX991" s="12"/>
      <c r="CY991" s="12"/>
      <c r="CZ991" s="12"/>
      <c r="DA991" s="12"/>
      <c r="DB991" s="12"/>
      <c r="DC991" s="12"/>
      <c r="DD991" s="12"/>
      <c r="DE991" s="12"/>
      <c r="DF991" s="12"/>
      <c r="DG991" s="12"/>
      <c r="DH991" s="12"/>
      <c r="DI991" s="12"/>
      <c r="DJ991" s="12"/>
      <c r="DK991" s="12"/>
      <c r="DL991" s="12"/>
      <c r="DM991" s="12"/>
      <c r="DN991" s="12"/>
      <c r="DO991" s="12"/>
      <c r="DP991" s="12"/>
      <c r="DQ991" s="12"/>
      <c r="DR991" s="12"/>
      <c r="DS991" s="12"/>
      <c r="DT991" s="12"/>
      <c r="DU991" s="12"/>
      <c r="DV991" s="12"/>
      <c r="DW991" s="12"/>
      <c r="DX991" s="12"/>
      <c r="DY991" s="12"/>
      <c r="DZ991" s="12"/>
      <c r="EA991" s="12"/>
      <c r="EB991" s="12"/>
      <c r="EC991" s="12"/>
      <c r="ED991" s="12"/>
      <c r="EE991" s="12"/>
      <c r="EF991" s="12"/>
      <c r="EG991" s="12"/>
      <c r="EH991" s="12"/>
      <c r="EI991" s="12"/>
      <c r="EJ991" s="12"/>
      <c r="EK991" s="12"/>
      <c r="EL991" s="12"/>
      <c r="EM991" s="12"/>
      <c r="EN991" s="12"/>
      <c r="EO991" s="12"/>
      <c r="EP991" s="12"/>
      <c r="EQ991" s="12"/>
      <c r="ER991" s="12"/>
      <c r="ES991" s="12"/>
      <c r="ET991" s="12"/>
      <c r="EU991" s="12"/>
      <c r="EV991" s="12"/>
      <c r="EW991" s="12"/>
      <c r="EX991" s="12"/>
      <c r="EY991" s="12"/>
      <c r="EZ991" s="12"/>
      <c r="FA991" s="12"/>
      <c r="FB991" s="12"/>
      <c r="FC991" s="12"/>
      <c r="FD991" s="12"/>
      <c r="FE991" s="12"/>
      <c r="FF991" s="12"/>
      <c r="FG991" s="12"/>
      <c r="FH991" s="12"/>
      <c r="FI991" s="12"/>
      <c r="FJ991" s="12"/>
      <c r="FK991" s="12"/>
      <c r="FL991" s="12"/>
      <c r="FM991" s="12"/>
      <c r="FN991" s="12"/>
      <c r="FO991" s="12"/>
      <c r="FP991" s="12"/>
      <c r="FQ991" s="12"/>
      <c r="FR991" s="12"/>
      <c r="FS991" s="12"/>
      <c r="FT991" s="12"/>
      <c r="FU991" s="12"/>
      <c r="FV991" s="12"/>
      <c r="FW991" s="12"/>
      <c r="FX991" s="12"/>
      <c r="FY991" s="12"/>
      <c r="FZ991" s="12"/>
      <c r="GA991" s="12"/>
      <c r="GB991" s="12"/>
      <c r="GC991" s="12"/>
      <c r="GD991" s="12"/>
      <c r="GE991" s="12"/>
      <c r="GF991" s="12"/>
      <c r="GG991" s="12"/>
      <c r="GH991" s="12"/>
      <c r="GI991" s="12"/>
      <c r="GJ991" s="12"/>
      <c r="GK991" s="12"/>
      <c r="GL991" s="12"/>
      <c r="GM991" s="12"/>
      <c r="GN991" s="12"/>
      <c r="GO991" s="12"/>
      <c r="GP991" s="12"/>
      <c r="GQ991" s="12"/>
      <c r="GR991" s="12"/>
      <c r="GS991" s="12"/>
      <c r="GT991" s="12"/>
      <c r="GU991" s="12"/>
      <c r="GV991" s="12"/>
      <c r="GW991" s="12"/>
      <c r="GX991" s="12"/>
      <c r="GY991" s="12"/>
      <c r="GZ991" s="12"/>
      <c r="HA991" s="12"/>
      <c r="HB991" s="12"/>
      <c r="HC991" s="12"/>
      <c r="HD991" s="12"/>
      <c r="HE991" s="12"/>
      <c r="HF991" s="12"/>
      <c r="HG991" s="12"/>
      <c r="HH991" s="12"/>
      <c r="HI991" s="12"/>
      <c r="HJ991" s="12"/>
      <c r="HK991" s="12"/>
      <c r="HL991" s="12"/>
      <c r="HM991" s="12"/>
      <c r="HN991" s="12"/>
      <c r="HO991" s="12"/>
      <c r="HP991" s="12"/>
      <c r="HQ991" s="12"/>
      <c r="HR991" s="12"/>
      <c r="HS991" s="12"/>
      <c r="HT991" s="12"/>
      <c r="HU991" s="12"/>
      <c r="HV991" s="12"/>
      <c r="HW991" s="12"/>
      <c r="HX991" s="12"/>
      <c r="HY991" s="12"/>
      <c r="HZ991" s="12"/>
      <c r="IA991" s="12"/>
      <c r="IB991" s="12"/>
      <c r="IC991" s="12"/>
      <c r="ID991" s="12"/>
      <c r="IE991" s="12"/>
      <c r="IF991" s="12"/>
      <c r="IG991" s="12"/>
      <c r="IH991" s="12"/>
      <c r="II991" s="12"/>
      <c r="IJ991" s="12"/>
      <c r="IK991" s="12"/>
      <c r="IL991" s="12"/>
      <c r="IM991" s="12"/>
      <c r="IN991" s="12"/>
      <c r="IO991" s="12"/>
      <c r="IP991" s="12"/>
      <c r="IQ991" s="12"/>
      <c r="IR991" s="12"/>
      <c r="IS991" s="12"/>
      <c r="IT991" s="12"/>
      <c r="IU991" s="12"/>
    </row>
    <row r="992" spans="1:255" ht="21.95" customHeight="1">
      <c r="A992" s="71" t="s">
        <v>1851</v>
      </c>
      <c r="B992" s="28" t="s">
        <v>774</v>
      </c>
      <c r="C992" s="1">
        <f t="shared" si="160"/>
        <v>2292970</v>
      </c>
      <c r="D992" s="25">
        <v>0</v>
      </c>
      <c r="E992" s="44">
        <v>0</v>
      </c>
      <c r="F992" s="25">
        <v>0</v>
      </c>
      <c r="G992" s="25">
        <v>394.9</v>
      </c>
      <c r="H992" s="3">
        <v>2092970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3">
        <v>0</v>
      </c>
      <c r="R992" s="25">
        <v>200000</v>
      </c>
    </row>
    <row r="993" spans="1:255" ht="21.95" customHeight="1">
      <c r="A993" s="71" t="s">
        <v>1852</v>
      </c>
      <c r="B993" s="28" t="s">
        <v>850</v>
      </c>
      <c r="C993" s="1">
        <f t="shared" si="160"/>
        <v>1252580</v>
      </c>
      <c r="D993" s="25">
        <v>0</v>
      </c>
      <c r="E993" s="44">
        <v>0</v>
      </c>
      <c r="F993" s="25">
        <v>0</v>
      </c>
      <c r="G993" s="3">
        <v>198.6</v>
      </c>
      <c r="H993" s="3">
        <v>1052580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3">
        <v>0</v>
      </c>
      <c r="R993" s="25">
        <v>200000</v>
      </c>
    </row>
    <row r="994" spans="1:255" ht="21.95" customHeight="1">
      <c r="A994" s="71" t="s">
        <v>1853</v>
      </c>
      <c r="B994" s="28" t="s">
        <v>775</v>
      </c>
      <c r="C994" s="1">
        <f t="shared" si="160"/>
        <v>1731700</v>
      </c>
      <c r="D994" s="25">
        <v>0</v>
      </c>
      <c r="E994" s="44">
        <v>0</v>
      </c>
      <c r="F994" s="25">
        <v>0</v>
      </c>
      <c r="G994" s="25">
        <v>289</v>
      </c>
      <c r="H994" s="3">
        <v>1531700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3">
        <v>0</v>
      </c>
      <c r="R994" s="25">
        <v>200000</v>
      </c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  <c r="CE994" s="12"/>
      <c r="CF994" s="12"/>
      <c r="CG994" s="12"/>
      <c r="CH994" s="12"/>
      <c r="CI994" s="12"/>
      <c r="CJ994" s="12"/>
      <c r="CK994" s="12"/>
      <c r="CL994" s="12"/>
      <c r="CM994" s="12"/>
      <c r="CN994" s="12"/>
      <c r="CO994" s="12"/>
      <c r="CP994" s="12"/>
      <c r="CQ994" s="12"/>
      <c r="CR994" s="12"/>
      <c r="CS994" s="12"/>
      <c r="CT994" s="12"/>
      <c r="CU994" s="12"/>
      <c r="CV994" s="12"/>
      <c r="CW994" s="12"/>
      <c r="CX994" s="12"/>
      <c r="CY994" s="12"/>
      <c r="CZ994" s="12"/>
      <c r="DA994" s="12"/>
      <c r="DB994" s="12"/>
      <c r="DC994" s="12"/>
      <c r="DD994" s="12"/>
      <c r="DE994" s="12"/>
      <c r="DF994" s="12"/>
      <c r="DG994" s="12"/>
      <c r="DH994" s="12"/>
      <c r="DI994" s="12"/>
      <c r="DJ994" s="12"/>
      <c r="DK994" s="12"/>
      <c r="DL994" s="12"/>
      <c r="DM994" s="12"/>
      <c r="DN994" s="12"/>
      <c r="DO994" s="12"/>
      <c r="DP994" s="12"/>
      <c r="DQ994" s="12"/>
      <c r="DR994" s="12"/>
      <c r="DS994" s="12"/>
      <c r="DT994" s="12"/>
      <c r="DU994" s="12"/>
      <c r="DV994" s="12"/>
      <c r="DW994" s="12"/>
      <c r="DX994" s="12"/>
      <c r="DY994" s="12"/>
      <c r="DZ994" s="12"/>
      <c r="EA994" s="12"/>
      <c r="EB994" s="12"/>
      <c r="EC994" s="12"/>
      <c r="ED994" s="12"/>
      <c r="EE994" s="12"/>
      <c r="EF994" s="12"/>
      <c r="EG994" s="12"/>
      <c r="EH994" s="12"/>
      <c r="EI994" s="12"/>
      <c r="EJ994" s="12"/>
      <c r="EK994" s="12"/>
      <c r="EL994" s="12"/>
      <c r="EM994" s="12"/>
      <c r="EN994" s="12"/>
      <c r="EO994" s="12"/>
      <c r="EP994" s="12"/>
      <c r="EQ994" s="12"/>
      <c r="ER994" s="12"/>
      <c r="ES994" s="12"/>
      <c r="ET994" s="12"/>
      <c r="EU994" s="12"/>
      <c r="EV994" s="12"/>
      <c r="EW994" s="12"/>
      <c r="EX994" s="12"/>
      <c r="EY994" s="12"/>
      <c r="EZ994" s="12"/>
      <c r="FA994" s="12"/>
      <c r="FB994" s="12"/>
      <c r="FC994" s="12"/>
      <c r="FD994" s="12"/>
      <c r="FE994" s="12"/>
      <c r="FF994" s="12"/>
      <c r="FG994" s="12"/>
      <c r="FH994" s="12"/>
      <c r="FI994" s="12"/>
      <c r="FJ994" s="12"/>
      <c r="FK994" s="12"/>
      <c r="FL994" s="12"/>
      <c r="FM994" s="12"/>
      <c r="FN994" s="12"/>
      <c r="FO994" s="12"/>
      <c r="FP994" s="12"/>
      <c r="FQ994" s="12"/>
      <c r="FR994" s="12"/>
      <c r="FS994" s="12"/>
      <c r="FT994" s="12"/>
      <c r="FU994" s="12"/>
      <c r="FV994" s="12"/>
      <c r="FW994" s="12"/>
      <c r="FX994" s="12"/>
      <c r="FY994" s="12"/>
      <c r="FZ994" s="12"/>
      <c r="GA994" s="12"/>
      <c r="GB994" s="12"/>
      <c r="GC994" s="12"/>
      <c r="GD994" s="12"/>
      <c r="GE994" s="12"/>
      <c r="GF994" s="12"/>
    </row>
    <row r="995" spans="1:255" ht="21.95" customHeight="1">
      <c r="A995" s="71" t="s">
        <v>1854</v>
      </c>
      <c r="B995" s="34" t="s">
        <v>851</v>
      </c>
      <c r="C995" s="1">
        <f t="shared" si="160"/>
        <v>3240610</v>
      </c>
      <c r="D995" s="25">
        <v>0</v>
      </c>
      <c r="E995" s="44">
        <v>0</v>
      </c>
      <c r="F995" s="25">
        <v>0</v>
      </c>
      <c r="G995" s="3">
        <v>573.70000000000005</v>
      </c>
      <c r="H995" s="3">
        <v>3040610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3">
        <v>0</v>
      </c>
      <c r="R995" s="25">
        <v>200000</v>
      </c>
    </row>
    <row r="996" spans="1:255" ht="21.95" customHeight="1">
      <c r="A996" s="71" t="s">
        <v>1855</v>
      </c>
      <c r="B996" s="28" t="s">
        <v>776</v>
      </c>
      <c r="C996" s="1">
        <f t="shared" si="160"/>
        <v>7891846.5299999993</v>
      </c>
      <c r="D996" s="25">
        <v>3641446.53</v>
      </c>
      <c r="E996" s="44">
        <v>0</v>
      </c>
      <c r="F996" s="25">
        <v>0</v>
      </c>
      <c r="G996" s="25">
        <v>576</v>
      </c>
      <c r="H996" s="3">
        <v>3052800</v>
      </c>
      <c r="I996" s="25">
        <v>438</v>
      </c>
      <c r="J996" s="25">
        <v>525600</v>
      </c>
      <c r="K996" s="25">
        <v>0</v>
      </c>
      <c r="L996" s="25">
        <v>0</v>
      </c>
      <c r="M996" s="25">
        <v>236</v>
      </c>
      <c r="N996" s="25">
        <v>472000</v>
      </c>
      <c r="O996" s="25">
        <v>0</v>
      </c>
      <c r="P996" s="25">
        <v>0</v>
      </c>
      <c r="Q996" s="3">
        <v>0</v>
      </c>
      <c r="R996" s="25">
        <v>200000</v>
      </c>
    </row>
    <row r="997" spans="1:255" ht="21.95" customHeight="1">
      <c r="A997" s="71" t="s">
        <v>1856</v>
      </c>
      <c r="B997" s="28" t="s">
        <v>852</v>
      </c>
      <c r="C997" s="1">
        <f t="shared" si="160"/>
        <v>5915520</v>
      </c>
      <c r="D997" s="3">
        <v>0</v>
      </c>
      <c r="E997" s="8">
        <v>0</v>
      </c>
      <c r="F997" s="3">
        <v>0</v>
      </c>
      <c r="G997" s="3">
        <v>1078.4000000000001</v>
      </c>
      <c r="H997" s="3">
        <v>5715520</v>
      </c>
      <c r="I997" s="25">
        <v>0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3">
        <v>0</v>
      </c>
      <c r="R997" s="25">
        <v>200000</v>
      </c>
    </row>
    <row r="998" spans="1:255" s="12" customFormat="1" ht="21.95" customHeight="1">
      <c r="A998" s="71" t="s">
        <v>1857</v>
      </c>
      <c r="B998" s="28" t="s">
        <v>853</v>
      </c>
      <c r="C998" s="1">
        <f t="shared" si="160"/>
        <v>5955800</v>
      </c>
      <c r="D998" s="25">
        <v>0</v>
      </c>
      <c r="E998" s="44">
        <v>0</v>
      </c>
      <c r="F998" s="25">
        <v>0</v>
      </c>
      <c r="G998" s="3">
        <v>1086</v>
      </c>
      <c r="H998" s="3">
        <v>5755800</v>
      </c>
      <c r="I998" s="25">
        <v>0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3">
        <v>0</v>
      </c>
      <c r="R998" s="25">
        <v>200000</v>
      </c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  <c r="GO998" s="2"/>
      <c r="GP998" s="2"/>
      <c r="GQ998" s="2"/>
      <c r="GR998" s="2"/>
      <c r="GS998" s="2"/>
      <c r="GT998" s="2"/>
      <c r="GU998" s="2"/>
      <c r="GV998" s="2"/>
      <c r="GW998" s="2"/>
      <c r="GX998" s="2"/>
      <c r="GY998" s="2"/>
      <c r="GZ998" s="2"/>
      <c r="HA998" s="2"/>
      <c r="HB998" s="2"/>
      <c r="HC998" s="2"/>
      <c r="HD998" s="2"/>
      <c r="HE998" s="2"/>
      <c r="HF998" s="2"/>
      <c r="HG998" s="2"/>
      <c r="HH998" s="2"/>
      <c r="HI998" s="2"/>
      <c r="HJ998" s="2"/>
      <c r="HK998" s="2"/>
      <c r="HL998" s="2"/>
      <c r="HM998" s="2"/>
      <c r="HN998" s="2"/>
      <c r="HO998" s="2"/>
      <c r="HP998" s="2"/>
      <c r="HQ998" s="2"/>
      <c r="HR998" s="2"/>
      <c r="HS998" s="2"/>
      <c r="HT998" s="2"/>
      <c r="HU998" s="2"/>
      <c r="HV998" s="2"/>
      <c r="HW998" s="2"/>
      <c r="HX998" s="2"/>
      <c r="HY998" s="2"/>
      <c r="HZ998" s="2"/>
      <c r="IA998" s="2"/>
      <c r="IB998" s="2"/>
      <c r="IC998" s="2"/>
      <c r="ID998" s="2"/>
      <c r="IE998" s="2"/>
      <c r="IF998" s="2"/>
      <c r="IG998" s="2"/>
      <c r="IH998" s="2"/>
      <c r="II998" s="2"/>
      <c r="IJ998" s="2"/>
      <c r="IK998" s="2"/>
      <c r="IL998" s="2"/>
      <c r="IM998" s="2"/>
      <c r="IN998" s="2"/>
      <c r="IO998" s="2"/>
      <c r="IP998" s="2"/>
      <c r="IQ998" s="2"/>
      <c r="IR998" s="2"/>
      <c r="IS998" s="2"/>
      <c r="IT998" s="2"/>
      <c r="IU998" s="2"/>
    </row>
    <row r="999" spans="1:255" ht="21.95" customHeight="1">
      <c r="A999" s="71" t="s">
        <v>1858</v>
      </c>
      <c r="B999" s="28" t="s">
        <v>777</v>
      </c>
      <c r="C999" s="1">
        <f t="shared" si="160"/>
        <v>2993100</v>
      </c>
      <c r="D999" s="25">
        <v>0</v>
      </c>
      <c r="E999" s="44">
        <v>0</v>
      </c>
      <c r="F999" s="25">
        <v>0</v>
      </c>
      <c r="G999" s="3">
        <v>527</v>
      </c>
      <c r="H999" s="3">
        <v>2793100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3">
        <v>0</v>
      </c>
      <c r="R999" s="25">
        <v>200000</v>
      </c>
    </row>
    <row r="1000" spans="1:255" ht="21.95" customHeight="1">
      <c r="A1000" s="71" t="s">
        <v>1859</v>
      </c>
      <c r="B1000" s="28" t="s">
        <v>870</v>
      </c>
      <c r="C1000" s="1">
        <f t="shared" si="160"/>
        <v>4232540</v>
      </c>
      <c r="D1000" s="25">
        <v>0</v>
      </c>
      <c r="E1000" s="44">
        <v>0</v>
      </c>
      <c r="F1000" s="25">
        <v>0</v>
      </c>
      <c r="G1000" s="3">
        <v>0</v>
      </c>
      <c r="H1000" s="3">
        <v>0</v>
      </c>
      <c r="I1000" s="25">
        <v>0</v>
      </c>
      <c r="J1000" s="25">
        <v>0</v>
      </c>
      <c r="K1000" s="25">
        <v>1548</v>
      </c>
      <c r="L1000" s="25">
        <v>4032540</v>
      </c>
      <c r="M1000" s="25">
        <v>0</v>
      </c>
      <c r="N1000" s="25">
        <v>0</v>
      </c>
      <c r="O1000" s="25">
        <v>0</v>
      </c>
      <c r="P1000" s="25">
        <v>0</v>
      </c>
      <c r="Q1000" s="3">
        <v>0</v>
      </c>
      <c r="R1000" s="25">
        <v>200000</v>
      </c>
    </row>
    <row r="1001" spans="1:255" ht="21.95" customHeight="1">
      <c r="A1001" s="71" t="s">
        <v>1860</v>
      </c>
      <c r="B1001" s="28" t="s">
        <v>778</v>
      </c>
      <c r="C1001" s="1">
        <f t="shared" si="160"/>
        <v>86061647.299999997</v>
      </c>
      <c r="D1001" s="25">
        <v>38516247.299999997</v>
      </c>
      <c r="E1001" s="44">
        <v>0</v>
      </c>
      <c r="F1001" s="25">
        <v>0</v>
      </c>
      <c r="G1001" s="3">
        <v>5060</v>
      </c>
      <c r="H1001" s="27">
        <v>26818000</v>
      </c>
      <c r="I1001" s="25">
        <v>0</v>
      </c>
      <c r="J1001" s="25">
        <v>0</v>
      </c>
      <c r="K1001" s="25">
        <v>7880</v>
      </c>
      <c r="L1001" s="25">
        <v>20527400</v>
      </c>
      <c r="M1001" s="25">
        <v>0</v>
      </c>
      <c r="N1001" s="25">
        <v>0</v>
      </c>
      <c r="O1001" s="25">
        <v>0</v>
      </c>
      <c r="P1001" s="25">
        <v>0</v>
      </c>
      <c r="Q1001" s="3">
        <v>0</v>
      </c>
      <c r="R1001" s="25">
        <v>200000</v>
      </c>
    </row>
    <row r="1002" spans="1:255" ht="21.95" customHeight="1">
      <c r="A1002" s="71" t="s">
        <v>1861</v>
      </c>
      <c r="B1002" s="28" t="s">
        <v>854</v>
      </c>
      <c r="C1002" s="1">
        <f t="shared" si="160"/>
        <v>1324660</v>
      </c>
      <c r="D1002" s="25">
        <v>0</v>
      </c>
      <c r="E1002" s="44">
        <v>0</v>
      </c>
      <c r="F1002" s="25">
        <v>0</v>
      </c>
      <c r="G1002" s="3">
        <v>212.2</v>
      </c>
      <c r="H1002" s="3">
        <v>1124660</v>
      </c>
      <c r="I1002" s="25">
        <v>0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3">
        <v>0</v>
      </c>
      <c r="R1002" s="25">
        <v>200000</v>
      </c>
    </row>
    <row r="1003" spans="1:255" ht="21.95" customHeight="1">
      <c r="A1003" s="71" t="s">
        <v>1862</v>
      </c>
      <c r="B1003" s="34" t="s">
        <v>779</v>
      </c>
      <c r="C1003" s="1">
        <f t="shared" si="160"/>
        <v>1890700</v>
      </c>
      <c r="D1003" s="25">
        <v>0</v>
      </c>
      <c r="E1003" s="44">
        <v>0</v>
      </c>
      <c r="F1003" s="25">
        <v>0</v>
      </c>
      <c r="G1003" s="3">
        <v>319</v>
      </c>
      <c r="H1003" s="3">
        <v>1690700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3">
        <v>0</v>
      </c>
      <c r="R1003" s="25">
        <v>200000</v>
      </c>
    </row>
    <row r="1004" spans="1:255" s="12" customFormat="1" ht="21.95" customHeight="1">
      <c r="A1004" s="71" t="s">
        <v>1863</v>
      </c>
      <c r="B1004" s="28" t="s">
        <v>855</v>
      </c>
      <c r="C1004" s="1">
        <f t="shared" si="160"/>
        <v>3368000</v>
      </c>
      <c r="D1004" s="25">
        <v>0</v>
      </c>
      <c r="E1004" s="44">
        <v>0</v>
      </c>
      <c r="F1004" s="25">
        <v>0</v>
      </c>
      <c r="G1004" s="3">
        <v>960</v>
      </c>
      <c r="H1004" s="3">
        <v>3168000</v>
      </c>
      <c r="I1004" s="25">
        <v>0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3">
        <v>0</v>
      </c>
      <c r="R1004" s="25">
        <v>200000</v>
      </c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  <c r="GO1004" s="2"/>
      <c r="GP1004" s="2"/>
      <c r="GQ1004" s="2"/>
      <c r="GR1004" s="2"/>
      <c r="GS1004" s="2"/>
      <c r="GT1004" s="2"/>
      <c r="GU1004" s="2"/>
      <c r="GV1004" s="2"/>
      <c r="GW1004" s="2"/>
      <c r="GX1004" s="2"/>
      <c r="GY1004" s="2"/>
      <c r="GZ1004" s="2"/>
      <c r="HA1004" s="2"/>
      <c r="HB1004" s="2"/>
      <c r="HC1004" s="2"/>
      <c r="HD1004" s="2"/>
      <c r="HE1004" s="2"/>
      <c r="HF1004" s="2"/>
      <c r="HG1004" s="2"/>
      <c r="HH1004" s="2"/>
      <c r="HI1004" s="2"/>
      <c r="HJ1004" s="2"/>
      <c r="HK1004" s="2"/>
      <c r="HL1004" s="2"/>
      <c r="HM1004" s="2"/>
      <c r="HN1004" s="2"/>
      <c r="HO1004" s="2"/>
      <c r="HP1004" s="2"/>
      <c r="HQ1004" s="2"/>
      <c r="HR1004" s="2"/>
      <c r="HS1004" s="2"/>
      <c r="HT1004" s="2"/>
      <c r="HU1004" s="2"/>
      <c r="HV1004" s="2"/>
      <c r="HW1004" s="2"/>
      <c r="HX1004" s="2"/>
      <c r="HY1004" s="2"/>
      <c r="HZ1004" s="2"/>
      <c r="IA1004" s="2"/>
      <c r="IB1004" s="2"/>
      <c r="IC1004" s="2"/>
      <c r="ID1004" s="2"/>
      <c r="IE1004" s="2"/>
      <c r="IF1004" s="2"/>
      <c r="IG1004" s="2"/>
      <c r="IH1004" s="2"/>
      <c r="II1004" s="2"/>
      <c r="IJ1004" s="2"/>
      <c r="IK1004" s="2"/>
      <c r="IL1004" s="2"/>
      <c r="IM1004" s="2"/>
      <c r="IN1004" s="2"/>
      <c r="IO1004" s="2"/>
      <c r="IP1004" s="2"/>
      <c r="IQ1004" s="2"/>
      <c r="IR1004" s="2"/>
      <c r="IS1004" s="2"/>
      <c r="IT1004" s="2"/>
      <c r="IU1004" s="2"/>
    </row>
    <row r="1005" spans="1:255" ht="21.95" customHeight="1">
      <c r="A1005" s="71" t="s">
        <v>1864</v>
      </c>
      <c r="B1005" s="28" t="s">
        <v>780</v>
      </c>
      <c r="C1005" s="1">
        <f t="shared" si="160"/>
        <v>2297634</v>
      </c>
      <c r="D1005" s="25">
        <v>0</v>
      </c>
      <c r="E1005" s="44">
        <v>0</v>
      </c>
      <c r="F1005" s="25">
        <v>0</v>
      </c>
      <c r="G1005" s="25">
        <v>395.78</v>
      </c>
      <c r="H1005" s="25">
        <v>2097634</v>
      </c>
      <c r="I1005" s="25">
        <v>0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3">
        <v>0</v>
      </c>
      <c r="R1005" s="25">
        <v>200000</v>
      </c>
    </row>
    <row r="1006" spans="1:255" ht="21.95" customHeight="1">
      <c r="A1006" s="71" t="s">
        <v>1865</v>
      </c>
      <c r="B1006" s="28" t="s">
        <v>856</v>
      </c>
      <c r="C1006" s="1">
        <f t="shared" si="160"/>
        <v>2219300</v>
      </c>
      <c r="D1006" s="25">
        <v>0</v>
      </c>
      <c r="E1006" s="44">
        <v>0</v>
      </c>
      <c r="F1006" s="25">
        <v>0</v>
      </c>
      <c r="G1006" s="3">
        <v>381</v>
      </c>
      <c r="H1006" s="3">
        <v>2019300</v>
      </c>
      <c r="I1006" s="25">
        <v>0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3">
        <v>0</v>
      </c>
      <c r="R1006" s="25">
        <v>200000</v>
      </c>
    </row>
    <row r="1007" spans="1:255" s="17" customFormat="1" ht="21.95" customHeight="1">
      <c r="A1007" s="71" t="s">
        <v>1866</v>
      </c>
      <c r="B1007" s="28" t="s">
        <v>781</v>
      </c>
      <c r="C1007" s="1">
        <f t="shared" si="160"/>
        <v>1567400</v>
      </c>
      <c r="D1007" s="25">
        <v>0</v>
      </c>
      <c r="E1007" s="44">
        <v>0</v>
      </c>
      <c r="F1007" s="25">
        <v>0</v>
      </c>
      <c r="G1007" s="3">
        <v>258</v>
      </c>
      <c r="H1007" s="3">
        <v>1367400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3">
        <v>0</v>
      </c>
      <c r="R1007" s="25">
        <v>200000</v>
      </c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  <c r="FR1007" s="2"/>
      <c r="FS1007" s="2"/>
      <c r="FT1007" s="2"/>
      <c r="FU1007" s="2"/>
      <c r="FV1007" s="2"/>
      <c r="FW1007" s="2"/>
      <c r="FX1007" s="2"/>
      <c r="FY1007" s="2"/>
      <c r="FZ1007" s="2"/>
      <c r="GA1007" s="2"/>
      <c r="GB1007" s="2"/>
      <c r="GC1007" s="2"/>
      <c r="GD1007" s="2"/>
      <c r="GE1007" s="2"/>
      <c r="GF1007" s="2"/>
      <c r="GG1007" s="2"/>
      <c r="GH1007" s="2"/>
      <c r="GI1007" s="2"/>
      <c r="GJ1007" s="2"/>
      <c r="GK1007" s="2"/>
      <c r="GL1007" s="2"/>
      <c r="GM1007" s="2"/>
      <c r="GN1007" s="2"/>
      <c r="GO1007" s="2"/>
      <c r="GP1007" s="2"/>
      <c r="GQ1007" s="2"/>
      <c r="GR1007" s="2"/>
      <c r="GS1007" s="2"/>
      <c r="GT1007" s="2"/>
      <c r="GU1007" s="2"/>
      <c r="GV1007" s="2"/>
      <c r="GW1007" s="2"/>
      <c r="GX1007" s="2"/>
      <c r="GY1007" s="2"/>
      <c r="GZ1007" s="2"/>
      <c r="HA1007" s="2"/>
      <c r="HB1007" s="2"/>
      <c r="HC1007" s="2"/>
      <c r="HD1007" s="2"/>
      <c r="HE1007" s="2"/>
      <c r="HF1007" s="2"/>
      <c r="HG1007" s="2"/>
      <c r="HH1007" s="2"/>
      <c r="HI1007" s="2"/>
      <c r="HJ1007" s="2"/>
      <c r="HK1007" s="2"/>
      <c r="HL1007" s="2"/>
      <c r="HM1007" s="2"/>
      <c r="HN1007" s="2"/>
      <c r="HO1007" s="2"/>
      <c r="HP1007" s="2"/>
      <c r="HQ1007" s="2"/>
      <c r="HR1007" s="2"/>
      <c r="HS1007" s="2"/>
      <c r="HT1007" s="2"/>
      <c r="HU1007" s="2"/>
      <c r="HV1007" s="2"/>
      <c r="HW1007" s="2"/>
      <c r="HX1007" s="2"/>
      <c r="HY1007" s="2"/>
      <c r="HZ1007" s="2"/>
      <c r="IA1007" s="2"/>
      <c r="IB1007" s="2"/>
      <c r="IC1007" s="2"/>
      <c r="ID1007" s="2"/>
      <c r="IE1007" s="2"/>
      <c r="IF1007" s="2"/>
      <c r="IG1007" s="2"/>
      <c r="IH1007" s="2"/>
      <c r="II1007" s="2"/>
      <c r="IJ1007" s="2"/>
      <c r="IK1007" s="2"/>
      <c r="IL1007" s="2"/>
      <c r="IM1007" s="2"/>
      <c r="IN1007" s="2"/>
      <c r="IO1007" s="2"/>
      <c r="IP1007" s="2"/>
      <c r="IQ1007" s="2"/>
      <c r="IR1007" s="2"/>
      <c r="IS1007" s="2"/>
      <c r="IT1007" s="2"/>
      <c r="IU1007" s="2"/>
    </row>
    <row r="1008" spans="1:255" ht="21.95" customHeight="1">
      <c r="A1008" s="71" t="s">
        <v>1867</v>
      </c>
      <c r="B1008" s="28" t="s">
        <v>782</v>
      </c>
      <c r="C1008" s="1">
        <f t="shared" si="160"/>
        <v>2600000</v>
      </c>
      <c r="D1008" s="25">
        <v>600000</v>
      </c>
      <c r="E1008" s="44">
        <v>0</v>
      </c>
      <c r="F1008" s="25">
        <v>0</v>
      </c>
      <c r="G1008" s="3">
        <v>202.1</v>
      </c>
      <c r="H1008" s="3">
        <v>1000000</v>
      </c>
      <c r="I1008" s="25">
        <v>0</v>
      </c>
      <c r="J1008" s="25">
        <v>0</v>
      </c>
      <c r="K1008" s="25">
        <v>357</v>
      </c>
      <c r="L1008" s="25">
        <v>800000</v>
      </c>
      <c r="M1008" s="25">
        <v>0</v>
      </c>
      <c r="N1008" s="25">
        <v>0</v>
      </c>
      <c r="O1008" s="25">
        <v>0</v>
      </c>
      <c r="P1008" s="25">
        <v>0</v>
      </c>
      <c r="Q1008" s="3">
        <v>0</v>
      </c>
      <c r="R1008" s="25">
        <v>200000</v>
      </c>
    </row>
    <row r="1009" spans="1:255" ht="21.95" customHeight="1">
      <c r="A1009" s="71" t="s">
        <v>1868</v>
      </c>
      <c r="B1009" s="34" t="s">
        <v>857</v>
      </c>
      <c r="C1009" s="1">
        <f t="shared" si="160"/>
        <v>5182000</v>
      </c>
      <c r="D1009" s="25">
        <v>0</v>
      </c>
      <c r="E1009" s="44">
        <v>0</v>
      </c>
      <c r="F1009" s="25">
        <v>0</v>
      </c>
      <c r="G1009" s="3">
        <v>940</v>
      </c>
      <c r="H1009" s="3">
        <v>4982000</v>
      </c>
      <c r="I1009" s="25">
        <v>0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0</v>
      </c>
      <c r="P1009" s="25">
        <v>0</v>
      </c>
      <c r="Q1009" s="3">
        <v>0</v>
      </c>
      <c r="R1009" s="25">
        <v>200000</v>
      </c>
    </row>
    <row r="1010" spans="1:255" ht="21.95" customHeight="1">
      <c r="A1010" s="71" t="s">
        <v>1869</v>
      </c>
      <c r="B1010" s="34" t="s">
        <v>858</v>
      </c>
      <c r="C1010" s="1">
        <f t="shared" si="160"/>
        <v>5144900</v>
      </c>
      <c r="D1010" s="25">
        <v>0</v>
      </c>
      <c r="E1010" s="44">
        <v>0</v>
      </c>
      <c r="F1010" s="25">
        <v>0</v>
      </c>
      <c r="G1010" s="3">
        <v>933</v>
      </c>
      <c r="H1010" s="3">
        <v>4944900</v>
      </c>
      <c r="I1010" s="25">
        <v>0</v>
      </c>
      <c r="J1010" s="25">
        <v>0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3">
        <v>0</v>
      </c>
      <c r="R1010" s="25">
        <v>200000</v>
      </c>
    </row>
    <row r="1011" spans="1:255" ht="21.95" customHeight="1">
      <c r="A1011" s="71" t="s">
        <v>1870</v>
      </c>
      <c r="B1011" s="28" t="s">
        <v>859</v>
      </c>
      <c r="C1011" s="1">
        <f t="shared" si="160"/>
        <v>3539000</v>
      </c>
      <c r="D1011" s="25">
        <v>0</v>
      </c>
      <c r="E1011" s="44">
        <v>0</v>
      </c>
      <c r="F1011" s="25">
        <v>0</v>
      </c>
      <c r="G1011" s="3">
        <v>630</v>
      </c>
      <c r="H1011" s="3">
        <v>3339000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3">
        <v>0</v>
      </c>
      <c r="R1011" s="25">
        <v>200000</v>
      </c>
    </row>
    <row r="1012" spans="1:255" ht="21.95" customHeight="1">
      <c r="A1012" s="71" t="s">
        <v>1871</v>
      </c>
      <c r="B1012" s="28" t="s">
        <v>860</v>
      </c>
      <c r="C1012" s="1">
        <f t="shared" si="160"/>
        <v>1800600</v>
      </c>
      <c r="D1012" s="25">
        <v>0</v>
      </c>
      <c r="E1012" s="44">
        <v>0</v>
      </c>
      <c r="F1012" s="25">
        <v>0</v>
      </c>
      <c r="G1012" s="3">
        <v>302</v>
      </c>
      <c r="H1012" s="3">
        <v>1600600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3">
        <v>0</v>
      </c>
      <c r="R1012" s="25">
        <v>200000</v>
      </c>
    </row>
    <row r="1013" spans="1:255" ht="21.95" customHeight="1">
      <c r="A1013" s="71" t="s">
        <v>1872</v>
      </c>
      <c r="B1013" s="28" t="s">
        <v>783</v>
      </c>
      <c r="C1013" s="1">
        <f t="shared" si="160"/>
        <v>1409990</v>
      </c>
      <c r="D1013" s="25">
        <v>0</v>
      </c>
      <c r="E1013" s="44">
        <v>0</v>
      </c>
      <c r="F1013" s="25">
        <v>0</v>
      </c>
      <c r="G1013" s="3">
        <v>228.3</v>
      </c>
      <c r="H1013" s="3">
        <v>1209990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3">
        <v>0</v>
      </c>
      <c r="R1013" s="25">
        <v>200000</v>
      </c>
    </row>
    <row r="1014" spans="1:255" ht="21.95" customHeight="1">
      <c r="A1014" s="71" t="s">
        <v>1873</v>
      </c>
      <c r="B1014" s="28" t="s">
        <v>861</v>
      </c>
      <c r="C1014" s="1">
        <f t="shared" si="160"/>
        <v>1413700</v>
      </c>
      <c r="D1014" s="25">
        <v>0</v>
      </c>
      <c r="E1014" s="44">
        <v>0</v>
      </c>
      <c r="F1014" s="25">
        <v>0</v>
      </c>
      <c r="G1014" s="3">
        <v>229</v>
      </c>
      <c r="H1014" s="3">
        <v>1213700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  <c r="P1014" s="25">
        <v>0</v>
      </c>
      <c r="Q1014" s="3">
        <v>0</v>
      </c>
      <c r="R1014" s="25">
        <v>200000</v>
      </c>
    </row>
    <row r="1015" spans="1:255" ht="21.95" customHeight="1">
      <c r="A1015" s="71" t="s">
        <v>1874</v>
      </c>
      <c r="B1015" s="28" t="s">
        <v>862</v>
      </c>
      <c r="C1015" s="1">
        <f t="shared" ref="C1015:C1058" si="161">SUM(D1015,F1015,H1015,J1015,L1015,N1015,O1015,P1015,Q1015,R1015)</f>
        <v>1731700</v>
      </c>
      <c r="D1015" s="25">
        <v>0</v>
      </c>
      <c r="E1015" s="44">
        <v>0</v>
      </c>
      <c r="F1015" s="25">
        <v>0</v>
      </c>
      <c r="G1015" s="3">
        <v>289</v>
      </c>
      <c r="H1015" s="3">
        <v>1531700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3">
        <v>0</v>
      </c>
      <c r="R1015" s="25">
        <v>200000</v>
      </c>
    </row>
    <row r="1016" spans="1:255" ht="21.95" customHeight="1">
      <c r="A1016" s="71" t="s">
        <v>1875</v>
      </c>
      <c r="B1016" s="28" t="s">
        <v>784</v>
      </c>
      <c r="C1016" s="1">
        <f t="shared" si="161"/>
        <v>2182200</v>
      </c>
      <c r="D1016" s="25">
        <v>0</v>
      </c>
      <c r="E1016" s="44">
        <v>0</v>
      </c>
      <c r="F1016" s="25">
        <v>0</v>
      </c>
      <c r="G1016" s="25">
        <v>374</v>
      </c>
      <c r="H1016" s="27">
        <v>1982200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3">
        <v>0</v>
      </c>
      <c r="R1016" s="25">
        <v>200000</v>
      </c>
    </row>
    <row r="1017" spans="1:255" ht="21.95" customHeight="1">
      <c r="A1017" s="71" t="s">
        <v>1876</v>
      </c>
      <c r="B1017" s="28" t="s">
        <v>785</v>
      </c>
      <c r="C1017" s="1">
        <f t="shared" si="161"/>
        <v>3512500</v>
      </c>
      <c r="D1017" s="25">
        <v>0</v>
      </c>
      <c r="E1017" s="44">
        <v>0</v>
      </c>
      <c r="F1017" s="25">
        <v>0</v>
      </c>
      <c r="G1017" s="3">
        <v>625</v>
      </c>
      <c r="H1017" s="3">
        <v>3312500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3">
        <v>0</v>
      </c>
      <c r="R1017" s="25">
        <v>200000</v>
      </c>
    </row>
    <row r="1018" spans="1:255" ht="21.95" customHeight="1">
      <c r="A1018" s="71" t="s">
        <v>1877</v>
      </c>
      <c r="B1018" s="28" t="s">
        <v>786</v>
      </c>
      <c r="C1018" s="1">
        <f t="shared" si="161"/>
        <v>1991400</v>
      </c>
      <c r="D1018" s="25">
        <v>0</v>
      </c>
      <c r="E1018" s="44">
        <v>0</v>
      </c>
      <c r="F1018" s="25">
        <v>0</v>
      </c>
      <c r="G1018" s="25">
        <v>338</v>
      </c>
      <c r="H1018" s="25">
        <v>1791400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3">
        <v>0</v>
      </c>
      <c r="R1018" s="25">
        <v>200000</v>
      </c>
    </row>
    <row r="1019" spans="1:255" ht="21.95" customHeight="1">
      <c r="A1019" s="71" t="s">
        <v>1878</v>
      </c>
      <c r="B1019" s="28" t="s">
        <v>787</v>
      </c>
      <c r="C1019" s="1">
        <f t="shared" si="161"/>
        <v>1605560</v>
      </c>
      <c r="D1019" s="25">
        <v>0</v>
      </c>
      <c r="E1019" s="44">
        <v>0</v>
      </c>
      <c r="F1019" s="25">
        <v>0</v>
      </c>
      <c r="G1019" s="3">
        <v>265.2</v>
      </c>
      <c r="H1019" s="3">
        <v>1405560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3">
        <v>0</v>
      </c>
      <c r="R1019" s="25">
        <v>200000</v>
      </c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5"/>
      <c r="DA1019" s="15"/>
      <c r="DB1019" s="15"/>
      <c r="DC1019" s="15"/>
      <c r="DD1019" s="15"/>
      <c r="DE1019" s="15"/>
      <c r="DF1019" s="15"/>
      <c r="DG1019" s="15"/>
      <c r="DH1019" s="15"/>
      <c r="DI1019" s="15"/>
      <c r="DJ1019" s="15"/>
      <c r="DK1019" s="15"/>
      <c r="DL1019" s="15"/>
      <c r="DM1019" s="15"/>
      <c r="DN1019" s="15"/>
      <c r="DO1019" s="15"/>
      <c r="DP1019" s="15"/>
      <c r="DQ1019" s="15"/>
      <c r="DR1019" s="15"/>
      <c r="DS1019" s="15"/>
      <c r="DT1019" s="15"/>
      <c r="DU1019" s="15"/>
      <c r="DV1019" s="15"/>
      <c r="DW1019" s="15"/>
      <c r="DX1019" s="15"/>
      <c r="DY1019" s="15"/>
      <c r="DZ1019" s="15"/>
      <c r="EA1019" s="15"/>
      <c r="EB1019" s="15"/>
      <c r="EC1019" s="15"/>
      <c r="ED1019" s="15"/>
      <c r="EE1019" s="15"/>
      <c r="EF1019" s="15"/>
      <c r="EG1019" s="15"/>
      <c r="EH1019" s="15"/>
      <c r="EI1019" s="15"/>
      <c r="EJ1019" s="15"/>
      <c r="EK1019" s="15"/>
      <c r="EL1019" s="15"/>
      <c r="EM1019" s="15"/>
      <c r="EN1019" s="15"/>
      <c r="EO1019" s="15"/>
      <c r="EP1019" s="15"/>
      <c r="EQ1019" s="15"/>
      <c r="ER1019" s="15"/>
      <c r="ES1019" s="15"/>
      <c r="ET1019" s="15"/>
      <c r="EU1019" s="15"/>
      <c r="EV1019" s="15"/>
      <c r="EW1019" s="15"/>
      <c r="EX1019" s="15"/>
      <c r="EY1019" s="15"/>
      <c r="EZ1019" s="15"/>
      <c r="FA1019" s="15"/>
      <c r="FB1019" s="15"/>
      <c r="FC1019" s="15"/>
      <c r="FD1019" s="15"/>
      <c r="FE1019" s="15"/>
      <c r="FF1019" s="15"/>
      <c r="FG1019" s="15"/>
      <c r="FH1019" s="15"/>
      <c r="FI1019" s="15"/>
      <c r="FJ1019" s="15"/>
      <c r="FK1019" s="15"/>
      <c r="FL1019" s="15"/>
      <c r="FM1019" s="15"/>
      <c r="FN1019" s="15"/>
      <c r="FO1019" s="15"/>
      <c r="FP1019" s="15"/>
      <c r="FQ1019" s="15"/>
      <c r="FR1019" s="15"/>
      <c r="FS1019" s="15"/>
      <c r="FT1019" s="15"/>
      <c r="FU1019" s="15"/>
      <c r="FV1019" s="15"/>
      <c r="FW1019" s="15"/>
      <c r="FX1019" s="15"/>
      <c r="FY1019" s="15"/>
      <c r="FZ1019" s="15"/>
      <c r="GA1019" s="15"/>
      <c r="GB1019" s="15"/>
      <c r="GC1019" s="15"/>
      <c r="GD1019" s="15"/>
      <c r="GE1019" s="15"/>
      <c r="GF1019" s="15"/>
      <c r="GG1019" s="15"/>
      <c r="GH1019" s="15"/>
      <c r="GI1019" s="15"/>
      <c r="GJ1019" s="15"/>
      <c r="GK1019" s="15"/>
      <c r="GL1019" s="15"/>
      <c r="GM1019" s="15"/>
      <c r="GN1019" s="15"/>
      <c r="GO1019" s="15"/>
      <c r="GP1019" s="15"/>
      <c r="GQ1019" s="15"/>
      <c r="GR1019" s="15"/>
      <c r="GS1019" s="15"/>
      <c r="GT1019" s="15"/>
      <c r="GU1019" s="15"/>
      <c r="GV1019" s="15"/>
      <c r="GW1019" s="15"/>
      <c r="GX1019" s="15"/>
      <c r="GY1019" s="15"/>
      <c r="GZ1019" s="15"/>
      <c r="HA1019" s="15"/>
      <c r="HB1019" s="15"/>
      <c r="HC1019" s="15"/>
      <c r="HD1019" s="15"/>
      <c r="HE1019" s="15"/>
      <c r="HF1019" s="15"/>
      <c r="HG1019" s="15"/>
      <c r="HH1019" s="15"/>
      <c r="HI1019" s="15"/>
      <c r="HJ1019" s="15"/>
      <c r="HK1019" s="15"/>
      <c r="HL1019" s="15"/>
      <c r="HM1019" s="15"/>
      <c r="HN1019" s="15"/>
      <c r="HO1019" s="15"/>
      <c r="HP1019" s="15"/>
      <c r="HQ1019" s="15"/>
      <c r="HR1019" s="15"/>
      <c r="HS1019" s="15"/>
      <c r="HT1019" s="15"/>
      <c r="HU1019" s="15"/>
      <c r="HV1019" s="15"/>
      <c r="HW1019" s="15"/>
      <c r="HX1019" s="15"/>
      <c r="HY1019" s="15"/>
      <c r="HZ1019" s="15"/>
      <c r="IA1019" s="15"/>
      <c r="IB1019" s="15"/>
      <c r="IC1019" s="15"/>
      <c r="ID1019" s="15"/>
      <c r="IE1019" s="15"/>
      <c r="IF1019" s="15"/>
      <c r="IG1019" s="15"/>
      <c r="IH1019" s="15"/>
      <c r="II1019" s="15"/>
      <c r="IJ1019" s="15"/>
      <c r="IK1019" s="15"/>
      <c r="IL1019" s="15"/>
      <c r="IM1019" s="15"/>
      <c r="IN1019" s="15"/>
      <c r="IO1019" s="15"/>
      <c r="IP1019" s="15"/>
      <c r="IQ1019" s="15"/>
      <c r="IR1019" s="15"/>
      <c r="IS1019" s="15"/>
      <c r="IT1019" s="15"/>
      <c r="IU1019" s="15"/>
    </row>
    <row r="1020" spans="1:255" ht="21.95" customHeight="1">
      <c r="A1020" s="71" t="s">
        <v>1879</v>
      </c>
      <c r="B1020" s="28" t="s">
        <v>788</v>
      </c>
      <c r="C1020" s="1">
        <f t="shared" si="161"/>
        <v>1603440</v>
      </c>
      <c r="D1020" s="25">
        <v>0</v>
      </c>
      <c r="E1020" s="44">
        <v>0</v>
      </c>
      <c r="F1020" s="25">
        <v>0</v>
      </c>
      <c r="G1020" s="3">
        <v>264.8</v>
      </c>
      <c r="H1020" s="3">
        <v>1403440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3">
        <v>0</v>
      </c>
      <c r="R1020" s="25">
        <v>200000</v>
      </c>
    </row>
    <row r="1021" spans="1:255" ht="21.95" customHeight="1">
      <c r="A1021" s="71" t="s">
        <v>1880</v>
      </c>
      <c r="B1021" s="28" t="s">
        <v>863</v>
      </c>
      <c r="C1021" s="1">
        <f t="shared" si="161"/>
        <v>3024900</v>
      </c>
      <c r="D1021" s="25">
        <v>0</v>
      </c>
      <c r="E1021" s="44">
        <v>0</v>
      </c>
      <c r="F1021" s="25">
        <v>0</v>
      </c>
      <c r="G1021" s="3">
        <v>533</v>
      </c>
      <c r="H1021" s="3">
        <v>2824900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3">
        <v>0</v>
      </c>
      <c r="R1021" s="25">
        <v>200000</v>
      </c>
    </row>
    <row r="1022" spans="1:255" ht="21.95" customHeight="1">
      <c r="A1022" s="71" t="s">
        <v>1881</v>
      </c>
      <c r="B1022" s="28" t="s">
        <v>789</v>
      </c>
      <c r="C1022" s="1">
        <f t="shared" si="161"/>
        <v>7475840</v>
      </c>
      <c r="D1022" s="25">
        <v>0</v>
      </c>
      <c r="E1022" s="44">
        <v>0</v>
      </c>
      <c r="F1022" s="25">
        <v>0</v>
      </c>
      <c r="G1022" s="3">
        <v>1372.8</v>
      </c>
      <c r="H1022" s="3">
        <v>7275840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3">
        <v>0</v>
      </c>
      <c r="R1022" s="25">
        <v>200000</v>
      </c>
      <c r="S1022" s="16"/>
    </row>
    <row r="1023" spans="1:255" ht="21.95" customHeight="1">
      <c r="A1023" s="71" t="s">
        <v>1882</v>
      </c>
      <c r="B1023" s="28" t="s">
        <v>864</v>
      </c>
      <c r="C1023" s="1">
        <f t="shared" si="161"/>
        <v>1970200</v>
      </c>
      <c r="D1023" s="25">
        <v>0</v>
      </c>
      <c r="E1023" s="44">
        <v>0</v>
      </c>
      <c r="F1023" s="25">
        <v>0</v>
      </c>
      <c r="G1023" s="25">
        <v>334</v>
      </c>
      <c r="H1023" s="25">
        <v>1770200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3">
        <v>0</v>
      </c>
      <c r="R1023" s="25">
        <v>200000</v>
      </c>
    </row>
    <row r="1024" spans="1:255" ht="21.95" customHeight="1">
      <c r="A1024" s="71" t="s">
        <v>1883</v>
      </c>
      <c r="B1024" s="28" t="s">
        <v>807</v>
      </c>
      <c r="C1024" s="1">
        <f t="shared" si="161"/>
        <v>3789050</v>
      </c>
      <c r="D1024" s="25">
        <v>0</v>
      </c>
      <c r="E1024" s="44">
        <v>0</v>
      </c>
      <c r="F1024" s="25">
        <v>0</v>
      </c>
      <c r="G1024" s="25">
        <v>456</v>
      </c>
      <c r="H1024" s="25">
        <v>2416800</v>
      </c>
      <c r="I1024" s="25">
        <v>0</v>
      </c>
      <c r="J1024" s="25">
        <v>0</v>
      </c>
      <c r="K1024" s="25">
        <v>450</v>
      </c>
      <c r="L1024" s="25">
        <v>1172250</v>
      </c>
      <c r="M1024" s="25">
        <v>0</v>
      </c>
      <c r="N1024" s="25">
        <v>0</v>
      </c>
      <c r="O1024" s="25">
        <v>0</v>
      </c>
      <c r="P1024" s="25">
        <v>0</v>
      </c>
      <c r="Q1024" s="3">
        <v>0</v>
      </c>
      <c r="R1024" s="25">
        <v>200000</v>
      </c>
    </row>
    <row r="1025" spans="1:255" ht="21.95" customHeight="1">
      <c r="A1025" s="71" t="s">
        <v>1884</v>
      </c>
      <c r="B1025" s="34" t="s">
        <v>790</v>
      </c>
      <c r="C1025" s="1">
        <f t="shared" si="161"/>
        <v>7948600</v>
      </c>
      <c r="D1025" s="25">
        <v>0</v>
      </c>
      <c r="E1025" s="44">
        <v>0</v>
      </c>
      <c r="F1025" s="25">
        <v>0</v>
      </c>
      <c r="G1025" s="25">
        <v>1462</v>
      </c>
      <c r="H1025" s="25">
        <v>7748600</v>
      </c>
      <c r="I1025" s="25">
        <v>0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3">
        <v>0</v>
      </c>
      <c r="R1025" s="25">
        <v>200000</v>
      </c>
    </row>
    <row r="1026" spans="1:255" ht="21.95" customHeight="1">
      <c r="A1026" s="71" t="s">
        <v>1885</v>
      </c>
      <c r="B1026" s="34" t="s">
        <v>791</v>
      </c>
      <c r="C1026" s="1">
        <f t="shared" si="161"/>
        <v>5690800</v>
      </c>
      <c r="D1026" s="25">
        <v>0</v>
      </c>
      <c r="E1026" s="44">
        <v>0</v>
      </c>
      <c r="F1026" s="25">
        <v>0</v>
      </c>
      <c r="G1026" s="25">
        <v>1036</v>
      </c>
      <c r="H1026" s="25">
        <v>5490800</v>
      </c>
      <c r="I1026" s="25">
        <v>0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3">
        <v>0</v>
      </c>
      <c r="R1026" s="25">
        <v>200000</v>
      </c>
    </row>
    <row r="1027" spans="1:255" ht="21.95" customHeight="1">
      <c r="A1027" s="71" t="s">
        <v>1886</v>
      </c>
      <c r="B1027" s="34" t="s">
        <v>792</v>
      </c>
      <c r="C1027" s="1">
        <f t="shared" si="161"/>
        <v>5733200</v>
      </c>
      <c r="D1027" s="25">
        <v>0</v>
      </c>
      <c r="E1027" s="44">
        <v>0</v>
      </c>
      <c r="F1027" s="25">
        <v>0</v>
      </c>
      <c r="G1027" s="25">
        <v>1044</v>
      </c>
      <c r="H1027" s="25">
        <v>5533200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3">
        <v>0</v>
      </c>
      <c r="R1027" s="25">
        <v>200000</v>
      </c>
    </row>
    <row r="1028" spans="1:255" ht="21.95" customHeight="1">
      <c r="A1028" s="71" t="s">
        <v>1887</v>
      </c>
      <c r="B1028" s="34" t="s">
        <v>793</v>
      </c>
      <c r="C1028" s="1">
        <f t="shared" si="161"/>
        <v>5696100</v>
      </c>
      <c r="D1028" s="25">
        <v>0</v>
      </c>
      <c r="E1028" s="44">
        <v>0</v>
      </c>
      <c r="F1028" s="25">
        <v>0</v>
      </c>
      <c r="G1028" s="25">
        <v>1037</v>
      </c>
      <c r="H1028" s="25">
        <v>5496100</v>
      </c>
      <c r="I1028" s="25">
        <v>0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3">
        <v>0</v>
      </c>
      <c r="R1028" s="25">
        <v>200000</v>
      </c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  <c r="AR1028" s="12"/>
      <c r="AS1028" s="12"/>
      <c r="AT1028" s="12"/>
      <c r="AU1028" s="12"/>
      <c r="AV1028" s="12"/>
      <c r="AW1028" s="12"/>
      <c r="AX1028" s="12"/>
      <c r="AY1028" s="12"/>
      <c r="AZ1028" s="12"/>
      <c r="BA1028" s="12"/>
      <c r="BB1028" s="12"/>
      <c r="BC1028" s="12"/>
      <c r="BD1028" s="12"/>
      <c r="BE1028" s="12"/>
      <c r="BF1028" s="12"/>
      <c r="BG1028" s="12"/>
      <c r="BH1028" s="12"/>
      <c r="BI1028" s="12"/>
      <c r="BJ1028" s="12"/>
      <c r="BK1028" s="12"/>
      <c r="BL1028" s="12"/>
      <c r="BM1028" s="12"/>
      <c r="BN1028" s="12"/>
      <c r="BO1028" s="12"/>
      <c r="BP1028" s="12"/>
      <c r="BQ1028" s="12"/>
      <c r="BR1028" s="12"/>
      <c r="BS1028" s="12"/>
      <c r="BT1028" s="12"/>
      <c r="BU1028" s="12"/>
      <c r="BV1028" s="12"/>
      <c r="BW1028" s="12"/>
      <c r="BX1028" s="12"/>
      <c r="BY1028" s="12"/>
      <c r="BZ1028" s="12"/>
      <c r="CA1028" s="12"/>
      <c r="CB1028" s="12"/>
      <c r="CC1028" s="12"/>
      <c r="CD1028" s="12"/>
      <c r="CE1028" s="12"/>
      <c r="CF1028" s="12"/>
      <c r="CG1028" s="12"/>
      <c r="CH1028" s="12"/>
      <c r="CI1028" s="12"/>
      <c r="CJ1028" s="12"/>
      <c r="CK1028" s="12"/>
      <c r="CL1028" s="12"/>
      <c r="CM1028" s="12"/>
      <c r="CN1028" s="12"/>
      <c r="CO1028" s="12"/>
      <c r="CP1028" s="12"/>
      <c r="CQ1028" s="12"/>
      <c r="CR1028" s="12"/>
      <c r="CS1028" s="12"/>
      <c r="CT1028" s="12"/>
      <c r="CU1028" s="12"/>
      <c r="CV1028" s="12"/>
      <c r="CW1028" s="12"/>
      <c r="CX1028" s="12"/>
      <c r="CY1028" s="12"/>
      <c r="CZ1028" s="12"/>
      <c r="DA1028" s="12"/>
      <c r="DB1028" s="12"/>
      <c r="DC1028" s="12"/>
      <c r="DD1028" s="12"/>
      <c r="DE1028" s="12"/>
      <c r="DF1028" s="12"/>
      <c r="DG1028" s="12"/>
      <c r="DH1028" s="12"/>
      <c r="DI1028" s="12"/>
      <c r="DJ1028" s="12"/>
      <c r="DK1028" s="12"/>
      <c r="DL1028" s="12"/>
      <c r="DM1028" s="12"/>
      <c r="DN1028" s="12"/>
      <c r="DO1028" s="12"/>
      <c r="DP1028" s="12"/>
      <c r="DQ1028" s="12"/>
      <c r="DR1028" s="12"/>
      <c r="DS1028" s="12"/>
      <c r="DT1028" s="12"/>
      <c r="DU1028" s="12"/>
      <c r="DV1028" s="12"/>
      <c r="DW1028" s="12"/>
      <c r="DX1028" s="12"/>
      <c r="DY1028" s="12"/>
      <c r="DZ1028" s="12"/>
      <c r="EA1028" s="12"/>
      <c r="EB1028" s="12"/>
      <c r="EC1028" s="12"/>
      <c r="ED1028" s="12"/>
      <c r="EE1028" s="12"/>
      <c r="EF1028" s="12"/>
      <c r="EG1028" s="12"/>
      <c r="EH1028" s="12"/>
      <c r="EI1028" s="12"/>
      <c r="EJ1028" s="12"/>
      <c r="EK1028" s="12"/>
      <c r="EL1028" s="12"/>
      <c r="EM1028" s="12"/>
      <c r="EN1028" s="12"/>
      <c r="EO1028" s="12"/>
      <c r="EP1028" s="12"/>
      <c r="EQ1028" s="12"/>
      <c r="ER1028" s="12"/>
      <c r="ES1028" s="12"/>
      <c r="ET1028" s="12"/>
      <c r="EU1028" s="12"/>
      <c r="EV1028" s="12"/>
      <c r="EW1028" s="12"/>
      <c r="EX1028" s="12"/>
      <c r="EY1028" s="12"/>
      <c r="EZ1028" s="12"/>
      <c r="FA1028" s="12"/>
      <c r="FB1028" s="12"/>
      <c r="FC1028" s="12"/>
      <c r="FD1028" s="12"/>
      <c r="FE1028" s="12"/>
      <c r="FF1028" s="12"/>
      <c r="FG1028" s="12"/>
      <c r="FH1028" s="12"/>
      <c r="FI1028" s="12"/>
      <c r="FJ1028" s="12"/>
      <c r="FK1028" s="12"/>
      <c r="FL1028" s="12"/>
      <c r="FM1028" s="12"/>
      <c r="FN1028" s="12"/>
      <c r="FO1028" s="12"/>
      <c r="FP1028" s="12"/>
      <c r="FQ1028" s="12"/>
      <c r="FR1028" s="12"/>
      <c r="FS1028" s="12"/>
      <c r="FT1028" s="12"/>
      <c r="FU1028" s="12"/>
      <c r="FV1028" s="12"/>
      <c r="FW1028" s="12"/>
      <c r="FX1028" s="12"/>
      <c r="FY1028" s="12"/>
      <c r="FZ1028" s="12"/>
      <c r="GA1028" s="12"/>
      <c r="GB1028" s="12"/>
      <c r="GC1028" s="12"/>
      <c r="GD1028" s="12"/>
      <c r="GE1028" s="12"/>
      <c r="GF1028" s="12"/>
      <c r="GG1028" s="12"/>
      <c r="GH1028" s="12"/>
      <c r="GI1028" s="12"/>
      <c r="GJ1028" s="12"/>
      <c r="GK1028" s="12"/>
      <c r="GL1028" s="12"/>
      <c r="GM1028" s="12"/>
      <c r="GN1028" s="12"/>
      <c r="GO1028" s="12"/>
      <c r="GP1028" s="12"/>
      <c r="GQ1028" s="12"/>
      <c r="GR1028" s="12"/>
      <c r="GS1028" s="12"/>
      <c r="GT1028" s="12"/>
      <c r="GU1028" s="12"/>
      <c r="GV1028" s="12"/>
      <c r="GW1028" s="12"/>
      <c r="GX1028" s="12"/>
      <c r="GY1028" s="12"/>
      <c r="GZ1028" s="12"/>
      <c r="HA1028" s="12"/>
      <c r="HB1028" s="12"/>
      <c r="HC1028" s="12"/>
      <c r="HD1028" s="12"/>
      <c r="HE1028" s="12"/>
      <c r="HF1028" s="12"/>
      <c r="HG1028" s="12"/>
      <c r="HH1028" s="12"/>
      <c r="HI1028" s="12"/>
      <c r="HJ1028" s="12"/>
      <c r="HK1028" s="12"/>
      <c r="HL1028" s="12"/>
      <c r="HM1028" s="12"/>
      <c r="HN1028" s="12"/>
      <c r="HO1028" s="12"/>
      <c r="HP1028" s="12"/>
      <c r="HQ1028" s="12"/>
      <c r="HR1028" s="12"/>
      <c r="HS1028" s="12"/>
      <c r="HT1028" s="12"/>
      <c r="HU1028" s="12"/>
      <c r="HV1028" s="12"/>
      <c r="HW1028" s="12"/>
      <c r="HX1028" s="12"/>
      <c r="HY1028" s="12"/>
      <c r="HZ1028" s="12"/>
      <c r="IA1028" s="12"/>
      <c r="IB1028" s="12"/>
      <c r="IC1028" s="12"/>
      <c r="ID1028" s="12"/>
      <c r="IE1028" s="12"/>
      <c r="IF1028" s="12"/>
      <c r="IG1028" s="12"/>
      <c r="IH1028" s="12"/>
      <c r="II1028" s="12"/>
      <c r="IJ1028" s="12"/>
      <c r="IK1028" s="12"/>
      <c r="IL1028" s="12"/>
      <c r="IM1028" s="12"/>
      <c r="IN1028" s="12"/>
      <c r="IO1028" s="12"/>
      <c r="IP1028" s="12"/>
      <c r="IQ1028" s="12"/>
      <c r="IR1028" s="12"/>
      <c r="IS1028" s="12"/>
      <c r="IT1028" s="12"/>
      <c r="IU1028" s="12"/>
    </row>
    <row r="1029" spans="1:255" ht="21.95" customHeight="1">
      <c r="A1029" s="71" t="s">
        <v>1888</v>
      </c>
      <c r="B1029" s="28" t="s">
        <v>794</v>
      </c>
      <c r="C1029" s="1">
        <f t="shared" si="161"/>
        <v>2854919.57</v>
      </c>
      <c r="D1029" s="3">
        <v>2654919.5699999998</v>
      </c>
      <c r="E1029" s="44">
        <v>0</v>
      </c>
      <c r="F1029" s="25">
        <v>0</v>
      </c>
      <c r="G1029" s="3">
        <v>0</v>
      </c>
      <c r="H1029" s="3">
        <v>0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3">
        <v>0</v>
      </c>
      <c r="R1029" s="25">
        <v>200000</v>
      </c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5"/>
      <c r="CY1029" s="15"/>
      <c r="CZ1029" s="15"/>
      <c r="DA1029" s="15"/>
      <c r="DB1029" s="15"/>
      <c r="DC1029" s="15"/>
      <c r="DD1029" s="15"/>
      <c r="DE1029" s="15"/>
      <c r="DF1029" s="15"/>
      <c r="DG1029" s="15"/>
      <c r="DH1029" s="15"/>
      <c r="DI1029" s="15"/>
      <c r="DJ1029" s="15"/>
      <c r="DK1029" s="15"/>
      <c r="DL1029" s="15"/>
      <c r="DM1029" s="15"/>
      <c r="DN1029" s="15"/>
      <c r="DO1029" s="15"/>
      <c r="DP1029" s="15"/>
      <c r="DQ1029" s="15"/>
      <c r="DR1029" s="15"/>
      <c r="DS1029" s="15"/>
      <c r="DT1029" s="15"/>
      <c r="DU1029" s="15"/>
      <c r="DV1029" s="15"/>
      <c r="DW1029" s="15"/>
      <c r="DX1029" s="15"/>
      <c r="DY1029" s="15"/>
      <c r="DZ1029" s="15"/>
      <c r="EA1029" s="15"/>
      <c r="EB1029" s="15"/>
      <c r="EC1029" s="15"/>
      <c r="ED1029" s="15"/>
      <c r="EE1029" s="15"/>
      <c r="EF1029" s="15"/>
      <c r="EG1029" s="15"/>
      <c r="EH1029" s="15"/>
      <c r="EI1029" s="15"/>
      <c r="EJ1029" s="15"/>
      <c r="EK1029" s="15"/>
      <c r="EL1029" s="15"/>
      <c r="EM1029" s="15"/>
      <c r="EN1029" s="15"/>
      <c r="EO1029" s="15"/>
      <c r="EP1029" s="15"/>
      <c r="EQ1029" s="15"/>
      <c r="ER1029" s="15"/>
      <c r="ES1029" s="15"/>
      <c r="ET1029" s="15"/>
      <c r="EU1029" s="15"/>
      <c r="EV1029" s="15"/>
      <c r="EW1029" s="15"/>
      <c r="EX1029" s="15"/>
      <c r="EY1029" s="15"/>
      <c r="EZ1029" s="15"/>
      <c r="FA1029" s="15"/>
      <c r="FB1029" s="15"/>
      <c r="FC1029" s="15"/>
      <c r="FD1029" s="15"/>
      <c r="FE1029" s="15"/>
      <c r="FF1029" s="15"/>
      <c r="FG1029" s="15"/>
      <c r="FH1029" s="15"/>
      <c r="FI1029" s="15"/>
      <c r="FJ1029" s="15"/>
      <c r="FK1029" s="15"/>
      <c r="FL1029" s="15"/>
      <c r="FM1029" s="15"/>
      <c r="FN1029" s="15"/>
      <c r="FO1029" s="15"/>
      <c r="FP1029" s="15"/>
      <c r="FQ1029" s="15"/>
      <c r="FR1029" s="15"/>
      <c r="FS1029" s="15"/>
      <c r="FT1029" s="15"/>
      <c r="FU1029" s="15"/>
      <c r="FV1029" s="15"/>
      <c r="FW1029" s="15"/>
      <c r="FX1029" s="15"/>
      <c r="FY1029" s="15"/>
      <c r="FZ1029" s="15"/>
      <c r="GA1029" s="15"/>
      <c r="GB1029" s="15"/>
      <c r="GC1029" s="15"/>
      <c r="GD1029" s="15"/>
      <c r="GE1029" s="15"/>
      <c r="GF1029" s="15"/>
      <c r="GG1029" s="15"/>
      <c r="GH1029" s="15"/>
      <c r="GI1029" s="15"/>
      <c r="GJ1029" s="15"/>
      <c r="GK1029" s="15"/>
      <c r="GL1029" s="15"/>
      <c r="GM1029" s="15"/>
      <c r="GN1029" s="15"/>
      <c r="GO1029" s="15"/>
      <c r="GP1029" s="15"/>
      <c r="GQ1029" s="15"/>
      <c r="GR1029" s="15"/>
      <c r="GS1029" s="15"/>
      <c r="GT1029" s="15"/>
      <c r="GU1029" s="15"/>
      <c r="GV1029" s="15"/>
      <c r="GW1029" s="15"/>
      <c r="GX1029" s="15"/>
      <c r="GY1029" s="15"/>
      <c r="GZ1029" s="15"/>
      <c r="HA1029" s="15"/>
      <c r="HB1029" s="15"/>
      <c r="HC1029" s="15"/>
      <c r="HD1029" s="15"/>
      <c r="HE1029" s="15"/>
      <c r="HF1029" s="15"/>
      <c r="HG1029" s="15"/>
      <c r="HH1029" s="15"/>
      <c r="HI1029" s="15"/>
      <c r="HJ1029" s="15"/>
      <c r="HK1029" s="15"/>
      <c r="HL1029" s="15"/>
      <c r="HM1029" s="15"/>
      <c r="HN1029" s="15"/>
      <c r="HO1029" s="15"/>
      <c r="HP1029" s="15"/>
      <c r="HQ1029" s="15"/>
      <c r="HR1029" s="15"/>
      <c r="HS1029" s="15"/>
      <c r="HT1029" s="15"/>
      <c r="HU1029" s="15"/>
      <c r="HV1029" s="15"/>
      <c r="HW1029" s="15"/>
      <c r="HX1029" s="15"/>
      <c r="HY1029" s="15"/>
      <c r="HZ1029" s="15"/>
      <c r="IA1029" s="15"/>
      <c r="IB1029" s="15"/>
      <c r="IC1029" s="15"/>
      <c r="ID1029" s="15"/>
      <c r="IE1029" s="15"/>
      <c r="IF1029" s="15"/>
      <c r="IG1029" s="15"/>
      <c r="IH1029" s="15"/>
      <c r="II1029" s="15"/>
      <c r="IJ1029" s="15"/>
      <c r="IK1029" s="15"/>
      <c r="IL1029" s="15"/>
      <c r="IM1029" s="15"/>
      <c r="IN1029" s="15"/>
      <c r="IO1029" s="15"/>
      <c r="IP1029" s="15"/>
      <c r="IQ1029" s="15"/>
      <c r="IR1029" s="15"/>
      <c r="IS1029" s="15"/>
      <c r="IT1029" s="15"/>
      <c r="IU1029" s="15"/>
    </row>
    <row r="1030" spans="1:255" ht="21.95" customHeight="1">
      <c r="A1030" s="71" t="s">
        <v>1889</v>
      </c>
      <c r="B1030" s="28" t="s">
        <v>795</v>
      </c>
      <c r="C1030" s="1">
        <f t="shared" si="161"/>
        <v>2838870</v>
      </c>
      <c r="D1030" s="25">
        <v>0</v>
      </c>
      <c r="E1030" s="44">
        <v>0</v>
      </c>
      <c r="F1030" s="25">
        <v>0</v>
      </c>
      <c r="G1030" s="25">
        <v>497.9</v>
      </c>
      <c r="H1030" s="3">
        <v>2638870</v>
      </c>
      <c r="I1030" s="25">
        <v>0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3">
        <v>0</v>
      </c>
      <c r="R1030" s="25">
        <v>200000</v>
      </c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2"/>
      <c r="AR1030" s="12"/>
      <c r="AS1030" s="12"/>
      <c r="AT1030" s="12"/>
      <c r="AU1030" s="12"/>
      <c r="AV1030" s="12"/>
      <c r="AW1030" s="12"/>
      <c r="AX1030" s="12"/>
      <c r="AY1030" s="12"/>
      <c r="AZ1030" s="12"/>
      <c r="BA1030" s="12"/>
      <c r="BB1030" s="12"/>
      <c r="BC1030" s="12"/>
      <c r="BD1030" s="12"/>
      <c r="BE1030" s="12"/>
      <c r="BF1030" s="12"/>
      <c r="BG1030" s="12"/>
      <c r="BH1030" s="12"/>
      <c r="BI1030" s="12"/>
      <c r="BJ1030" s="12"/>
      <c r="BK1030" s="12"/>
      <c r="BL1030" s="12"/>
      <c r="BM1030" s="12"/>
      <c r="BN1030" s="12"/>
      <c r="BO1030" s="12"/>
      <c r="BP1030" s="12"/>
      <c r="BQ1030" s="12"/>
      <c r="BR1030" s="12"/>
      <c r="BS1030" s="12"/>
      <c r="BT1030" s="12"/>
      <c r="BU1030" s="12"/>
      <c r="BV1030" s="12"/>
      <c r="BW1030" s="12"/>
      <c r="BX1030" s="12"/>
      <c r="BY1030" s="12"/>
      <c r="BZ1030" s="12"/>
      <c r="CA1030" s="12"/>
      <c r="CB1030" s="12"/>
      <c r="CC1030" s="12"/>
      <c r="CD1030" s="12"/>
      <c r="CE1030" s="12"/>
      <c r="CF1030" s="12"/>
      <c r="CG1030" s="12"/>
      <c r="CH1030" s="12"/>
      <c r="CI1030" s="12"/>
      <c r="CJ1030" s="12"/>
      <c r="CK1030" s="12"/>
      <c r="CL1030" s="12"/>
      <c r="CM1030" s="12"/>
      <c r="CN1030" s="12"/>
      <c r="CO1030" s="12"/>
      <c r="CP1030" s="12"/>
      <c r="CQ1030" s="12"/>
      <c r="CR1030" s="12"/>
      <c r="CS1030" s="12"/>
      <c r="CT1030" s="12"/>
      <c r="CU1030" s="12"/>
      <c r="CV1030" s="12"/>
      <c r="CW1030" s="12"/>
      <c r="CX1030" s="12"/>
      <c r="CY1030" s="12"/>
      <c r="CZ1030" s="12"/>
      <c r="DA1030" s="12"/>
      <c r="DB1030" s="12"/>
      <c r="DC1030" s="12"/>
      <c r="DD1030" s="12"/>
      <c r="DE1030" s="12"/>
      <c r="DF1030" s="12"/>
      <c r="DG1030" s="12"/>
      <c r="DH1030" s="12"/>
      <c r="DI1030" s="12"/>
      <c r="DJ1030" s="12"/>
      <c r="DK1030" s="12"/>
      <c r="DL1030" s="12"/>
      <c r="DM1030" s="12"/>
      <c r="DN1030" s="12"/>
      <c r="DO1030" s="12"/>
      <c r="DP1030" s="12"/>
      <c r="DQ1030" s="12"/>
      <c r="DR1030" s="12"/>
      <c r="DS1030" s="12"/>
      <c r="DT1030" s="12"/>
      <c r="DU1030" s="12"/>
      <c r="DV1030" s="12"/>
      <c r="DW1030" s="12"/>
      <c r="DX1030" s="12"/>
      <c r="DY1030" s="12"/>
      <c r="DZ1030" s="12"/>
      <c r="EA1030" s="12"/>
      <c r="EB1030" s="12"/>
      <c r="EC1030" s="12"/>
      <c r="ED1030" s="12"/>
      <c r="EE1030" s="12"/>
      <c r="EF1030" s="12"/>
      <c r="EG1030" s="12"/>
      <c r="EH1030" s="12"/>
      <c r="EI1030" s="12"/>
      <c r="EJ1030" s="12"/>
      <c r="EK1030" s="12"/>
      <c r="EL1030" s="12"/>
      <c r="EM1030" s="12"/>
      <c r="EN1030" s="12"/>
      <c r="EO1030" s="12"/>
      <c r="EP1030" s="12"/>
      <c r="EQ1030" s="12"/>
      <c r="ER1030" s="12"/>
      <c r="ES1030" s="12"/>
      <c r="ET1030" s="12"/>
      <c r="EU1030" s="12"/>
      <c r="EV1030" s="12"/>
      <c r="EW1030" s="12"/>
      <c r="EX1030" s="12"/>
      <c r="EY1030" s="12"/>
      <c r="EZ1030" s="12"/>
      <c r="FA1030" s="12"/>
      <c r="FB1030" s="12"/>
      <c r="FC1030" s="12"/>
      <c r="FD1030" s="12"/>
      <c r="FE1030" s="12"/>
      <c r="FF1030" s="12"/>
      <c r="FG1030" s="12"/>
      <c r="FH1030" s="12"/>
      <c r="FI1030" s="12"/>
      <c r="FJ1030" s="12"/>
      <c r="FK1030" s="12"/>
      <c r="FL1030" s="12"/>
      <c r="FM1030" s="12"/>
      <c r="FN1030" s="12"/>
      <c r="FO1030" s="12"/>
      <c r="FP1030" s="12"/>
      <c r="FQ1030" s="12"/>
      <c r="FR1030" s="12"/>
      <c r="FS1030" s="12"/>
      <c r="FT1030" s="12"/>
      <c r="FU1030" s="12"/>
      <c r="FV1030" s="12"/>
      <c r="FW1030" s="12"/>
      <c r="FX1030" s="12"/>
      <c r="FY1030" s="12"/>
      <c r="FZ1030" s="12"/>
      <c r="GA1030" s="12"/>
      <c r="GB1030" s="12"/>
      <c r="GC1030" s="12"/>
      <c r="GD1030" s="12"/>
      <c r="GE1030" s="12"/>
      <c r="GF1030" s="12"/>
      <c r="GG1030" s="12"/>
      <c r="GH1030" s="12"/>
      <c r="GI1030" s="12"/>
      <c r="GJ1030" s="12"/>
      <c r="GK1030" s="12"/>
      <c r="GL1030" s="12"/>
      <c r="GM1030" s="12"/>
      <c r="GN1030" s="12"/>
      <c r="GO1030" s="12"/>
      <c r="GP1030" s="12"/>
      <c r="GQ1030" s="12"/>
      <c r="GR1030" s="12"/>
      <c r="GS1030" s="12"/>
      <c r="GT1030" s="12"/>
      <c r="GU1030" s="12"/>
      <c r="GV1030" s="12"/>
      <c r="GW1030" s="12"/>
      <c r="GX1030" s="12"/>
      <c r="GY1030" s="12"/>
      <c r="GZ1030" s="12"/>
      <c r="HA1030" s="12"/>
      <c r="HB1030" s="12"/>
      <c r="HC1030" s="12"/>
      <c r="HD1030" s="12"/>
      <c r="HE1030" s="12"/>
      <c r="HF1030" s="12"/>
      <c r="HG1030" s="12"/>
      <c r="HH1030" s="12"/>
      <c r="HI1030" s="12"/>
      <c r="HJ1030" s="12"/>
      <c r="HK1030" s="12"/>
      <c r="HL1030" s="12"/>
      <c r="HM1030" s="12"/>
      <c r="HN1030" s="12"/>
      <c r="HO1030" s="12"/>
      <c r="HP1030" s="12"/>
      <c r="HQ1030" s="12"/>
      <c r="HR1030" s="12"/>
      <c r="HS1030" s="12"/>
      <c r="HT1030" s="12"/>
      <c r="HU1030" s="12"/>
      <c r="HV1030" s="12"/>
      <c r="HW1030" s="12"/>
      <c r="HX1030" s="12"/>
      <c r="HY1030" s="12"/>
      <c r="HZ1030" s="12"/>
      <c r="IA1030" s="12"/>
      <c r="IB1030" s="12"/>
      <c r="IC1030" s="12"/>
      <c r="ID1030" s="12"/>
      <c r="IE1030" s="12"/>
      <c r="IF1030" s="12"/>
      <c r="IG1030" s="12"/>
      <c r="IH1030" s="12"/>
      <c r="II1030" s="12"/>
      <c r="IJ1030" s="12"/>
      <c r="IK1030" s="12"/>
      <c r="IL1030" s="12"/>
      <c r="IM1030" s="12"/>
      <c r="IN1030" s="12"/>
      <c r="IO1030" s="12"/>
      <c r="IP1030" s="12"/>
      <c r="IQ1030" s="12"/>
      <c r="IR1030" s="12"/>
      <c r="IS1030" s="12"/>
      <c r="IT1030" s="12"/>
      <c r="IU1030" s="12"/>
    </row>
    <row r="1031" spans="1:255" ht="21.95" customHeight="1">
      <c r="A1031" s="71" t="s">
        <v>1890</v>
      </c>
      <c r="B1031" s="28" t="s">
        <v>796</v>
      </c>
      <c r="C1031" s="1">
        <f t="shared" si="161"/>
        <v>1620400</v>
      </c>
      <c r="D1031" s="25">
        <v>0</v>
      </c>
      <c r="E1031" s="44">
        <v>0</v>
      </c>
      <c r="F1031" s="25">
        <v>0</v>
      </c>
      <c r="G1031" s="25">
        <v>268</v>
      </c>
      <c r="H1031" s="3">
        <v>1420400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3">
        <v>0</v>
      </c>
      <c r="R1031" s="25">
        <v>200000</v>
      </c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  <c r="AR1031" s="12"/>
      <c r="AS1031" s="12"/>
      <c r="AT1031" s="12"/>
      <c r="AU1031" s="12"/>
      <c r="AV1031" s="12"/>
      <c r="AW1031" s="12"/>
      <c r="AX1031" s="12"/>
      <c r="AY1031" s="12"/>
      <c r="AZ1031" s="12"/>
      <c r="BA1031" s="12"/>
      <c r="BB1031" s="12"/>
      <c r="BC1031" s="12"/>
      <c r="BD1031" s="12"/>
      <c r="BE1031" s="12"/>
      <c r="BF1031" s="12"/>
      <c r="BG1031" s="12"/>
      <c r="BH1031" s="12"/>
      <c r="BI1031" s="12"/>
      <c r="BJ1031" s="12"/>
      <c r="BK1031" s="12"/>
      <c r="BL1031" s="12"/>
      <c r="BM1031" s="12"/>
      <c r="BN1031" s="12"/>
      <c r="BO1031" s="12"/>
      <c r="BP1031" s="12"/>
      <c r="BQ1031" s="12"/>
      <c r="BR1031" s="12"/>
      <c r="BS1031" s="12"/>
      <c r="BT1031" s="12"/>
      <c r="BU1031" s="12"/>
      <c r="BV1031" s="12"/>
      <c r="BW1031" s="12"/>
      <c r="BX1031" s="12"/>
      <c r="BY1031" s="12"/>
      <c r="BZ1031" s="12"/>
      <c r="CA1031" s="12"/>
      <c r="CB1031" s="12"/>
      <c r="CC1031" s="12"/>
      <c r="CD1031" s="12"/>
      <c r="CE1031" s="12"/>
      <c r="CF1031" s="12"/>
      <c r="CG1031" s="12"/>
      <c r="CH1031" s="12"/>
      <c r="CI1031" s="12"/>
      <c r="CJ1031" s="12"/>
      <c r="CK1031" s="12"/>
      <c r="CL1031" s="12"/>
      <c r="CM1031" s="12"/>
      <c r="CN1031" s="12"/>
      <c r="CO1031" s="12"/>
      <c r="CP1031" s="12"/>
      <c r="CQ1031" s="12"/>
      <c r="CR1031" s="12"/>
      <c r="CS1031" s="12"/>
      <c r="CT1031" s="12"/>
      <c r="CU1031" s="12"/>
      <c r="CV1031" s="12"/>
      <c r="CW1031" s="12"/>
      <c r="CX1031" s="12"/>
      <c r="CY1031" s="12"/>
      <c r="CZ1031" s="12"/>
      <c r="DA1031" s="12"/>
      <c r="DB1031" s="12"/>
      <c r="DC1031" s="12"/>
      <c r="DD1031" s="12"/>
      <c r="DE1031" s="12"/>
      <c r="DF1031" s="12"/>
      <c r="DG1031" s="12"/>
      <c r="DH1031" s="12"/>
      <c r="DI1031" s="12"/>
      <c r="DJ1031" s="12"/>
      <c r="DK1031" s="12"/>
      <c r="DL1031" s="12"/>
      <c r="DM1031" s="12"/>
      <c r="DN1031" s="12"/>
      <c r="DO1031" s="12"/>
      <c r="DP1031" s="12"/>
      <c r="DQ1031" s="12"/>
      <c r="DR1031" s="12"/>
      <c r="DS1031" s="12"/>
      <c r="DT1031" s="12"/>
      <c r="DU1031" s="12"/>
      <c r="DV1031" s="12"/>
      <c r="DW1031" s="12"/>
      <c r="DX1031" s="12"/>
      <c r="DY1031" s="12"/>
      <c r="DZ1031" s="12"/>
      <c r="EA1031" s="12"/>
      <c r="EB1031" s="12"/>
      <c r="EC1031" s="12"/>
      <c r="ED1031" s="12"/>
      <c r="EE1031" s="12"/>
      <c r="EF1031" s="12"/>
      <c r="EG1031" s="12"/>
      <c r="EH1031" s="12"/>
      <c r="EI1031" s="12"/>
      <c r="EJ1031" s="12"/>
      <c r="EK1031" s="12"/>
      <c r="EL1031" s="12"/>
      <c r="EM1031" s="12"/>
      <c r="EN1031" s="12"/>
      <c r="EO1031" s="12"/>
      <c r="EP1031" s="12"/>
      <c r="EQ1031" s="12"/>
      <c r="ER1031" s="12"/>
      <c r="ES1031" s="12"/>
      <c r="ET1031" s="12"/>
      <c r="EU1031" s="12"/>
      <c r="EV1031" s="12"/>
      <c r="EW1031" s="12"/>
      <c r="EX1031" s="12"/>
      <c r="EY1031" s="12"/>
      <c r="EZ1031" s="12"/>
      <c r="FA1031" s="12"/>
      <c r="FB1031" s="12"/>
      <c r="FC1031" s="12"/>
      <c r="FD1031" s="12"/>
      <c r="FE1031" s="12"/>
      <c r="FF1031" s="12"/>
      <c r="FG1031" s="12"/>
      <c r="FH1031" s="12"/>
      <c r="FI1031" s="12"/>
      <c r="FJ1031" s="12"/>
      <c r="FK1031" s="12"/>
      <c r="FL1031" s="12"/>
      <c r="FM1031" s="12"/>
      <c r="FN1031" s="12"/>
      <c r="FO1031" s="12"/>
      <c r="FP1031" s="12"/>
      <c r="FQ1031" s="12"/>
      <c r="FR1031" s="12"/>
      <c r="FS1031" s="12"/>
      <c r="FT1031" s="12"/>
      <c r="FU1031" s="12"/>
      <c r="FV1031" s="12"/>
      <c r="FW1031" s="12"/>
      <c r="FX1031" s="12"/>
      <c r="FY1031" s="12"/>
      <c r="FZ1031" s="12"/>
      <c r="GA1031" s="12"/>
      <c r="GB1031" s="12"/>
      <c r="GC1031" s="12"/>
      <c r="GD1031" s="12"/>
      <c r="GE1031" s="12"/>
      <c r="GF1031" s="12"/>
      <c r="GG1031" s="12"/>
      <c r="GH1031" s="12"/>
      <c r="GI1031" s="12"/>
      <c r="GJ1031" s="12"/>
      <c r="GK1031" s="12"/>
      <c r="GL1031" s="12"/>
      <c r="GM1031" s="12"/>
      <c r="GN1031" s="12"/>
      <c r="GO1031" s="12"/>
      <c r="GP1031" s="12"/>
      <c r="GQ1031" s="12"/>
      <c r="GR1031" s="12"/>
      <c r="GS1031" s="12"/>
      <c r="GT1031" s="12"/>
      <c r="GU1031" s="12"/>
      <c r="GV1031" s="12"/>
      <c r="GW1031" s="12"/>
      <c r="GX1031" s="12"/>
      <c r="GY1031" s="12"/>
      <c r="GZ1031" s="12"/>
      <c r="HA1031" s="12"/>
      <c r="HB1031" s="12"/>
      <c r="HC1031" s="12"/>
      <c r="HD1031" s="12"/>
      <c r="HE1031" s="12"/>
      <c r="HF1031" s="12"/>
      <c r="HG1031" s="12"/>
      <c r="HH1031" s="12"/>
      <c r="HI1031" s="12"/>
      <c r="HJ1031" s="12"/>
      <c r="HK1031" s="12"/>
      <c r="HL1031" s="12"/>
      <c r="HM1031" s="12"/>
      <c r="HN1031" s="12"/>
      <c r="HO1031" s="12"/>
      <c r="HP1031" s="12"/>
      <c r="HQ1031" s="12"/>
      <c r="HR1031" s="12"/>
      <c r="HS1031" s="12"/>
      <c r="HT1031" s="12"/>
      <c r="HU1031" s="12"/>
      <c r="HV1031" s="12"/>
      <c r="HW1031" s="12"/>
      <c r="HX1031" s="12"/>
      <c r="HY1031" s="12"/>
      <c r="HZ1031" s="12"/>
      <c r="IA1031" s="12"/>
      <c r="IB1031" s="12"/>
      <c r="IC1031" s="12"/>
      <c r="ID1031" s="12"/>
      <c r="IE1031" s="12"/>
      <c r="IF1031" s="12"/>
      <c r="IG1031" s="12"/>
      <c r="IH1031" s="12"/>
      <c r="II1031" s="12"/>
      <c r="IJ1031" s="12"/>
      <c r="IK1031" s="12"/>
      <c r="IL1031" s="12"/>
      <c r="IM1031" s="12"/>
      <c r="IN1031" s="12"/>
      <c r="IO1031" s="12"/>
      <c r="IP1031" s="12"/>
      <c r="IQ1031" s="12"/>
      <c r="IR1031" s="12"/>
      <c r="IS1031" s="12"/>
      <c r="IT1031" s="12"/>
      <c r="IU1031" s="12"/>
    </row>
    <row r="1032" spans="1:255" ht="21.95" customHeight="1">
      <c r="A1032" s="71" t="s">
        <v>1891</v>
      </c>
      <c r="B1032" s="28" t="s">
        <v>797</v>
      </c>
      <c r="C1032" s="1">
        <f t="shared" si="161"/>
        <v>1699900</v>
      </c>
      <c r="D1032" s="25">
        <v>0</v>
      </c>
      <c r="E1032" s="44">
        <v>0</v>
      </c>
      <c r="F1032" s="25">
        <v>0</v>
      </c>
      <c r="G1032" s="3">
        <v>283</v>
      </c>
      <c r="H1032" s="3">
        <v>1499900</v>
      </c>
      <c r="I1032" s="25">
        <v>0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3">
        <v>0</v>
      </c>
      <c r="R1032" s="25">
        <v>200000</v>
      </c>
    </row>
    <row r="1033" spans="1:255" ht="21.95" customHeight="1">
      <c r="A1033" s="71" t="s">
        <v>1892</v>
      </c>
      <c r="B1033" s="28" t="s">
        <v>798</v>
      </c>
      <c r="C1033" s="1">
        <f t="shared" si="161"/>
        <v>1599200</v>
      </c>
      <c r="D1033" s="25">
        <v>0</v>
      </c>
      <c r="E1033" s="44">
        <v>0</v>
      </c>
      <c r="F1033" s="25">
        <v>0</v>
      </c>
      <c r="G1033" s="3">
        <v>264</v>
      </c>
      <c r="H1033" s="3">
        <v>1399200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3">
        <v>0</v>
      </c>
      <c r="R1033" s="25">
        <v>200000</v>
      </c>
    </row>
    <row r="1034" spans="1:255" ht="21.95" customHeight="1">
      <c r="A1034" s="71" t="s">
        <v>1893</v>
      </c>
      <c r="B1034" s="28" t="s">
        <v>799</v>
      </c>
      <c r="C1034" s="1">
        <f t="shared" si="161"/>
        <v>1215950</v>
      </c>
      <c r="D1034" s="3">
        <v>0</v>
      </c>
      <c r="E1034" s="8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390</v>
      </c>
      <c r="L1034" s="3">
        <v>1015950</v>
      </c>
      <c r="M1034" s="3">
        <v>0</v>
      </c>
      <c r="N1034" s="3">
        <v>0</v>
      </c>
      <c r="O1034" s="25">
        <v>0</v>
      </c>
      <c r="P1034" s="3">
        <v>0</v>
      </c>
      <c r="Q1034" s="3">
        <v>0</v>
      </c>
      <c r="R1034" s="3">
        <v>200000</v>
      </c>
    </row>
    <row r="1035" spans="1:255" ht="21.95" customHeight="1">
      <c r="A1035" s="71" t="s">
        <v>1894</v>
      </c>
      <c r="B1035" s="28" t="s">
        <v>800</v>
      </c>
      <c r="C1035" s="1">
        <f t="shared" si="161"/>
        <v>1137800</v>
      </c>
      <c r="D1035" s="25">
        <v>0</v>
      </c>
      <c r="E1035" s="44">
        <v>0</v>
      </c>
      <c r="F1035" s="25">
        <v>0</v>
      </c>
      <c r="G1035" s="3">
        <v>0</v>
      </c>
      <c r="H1035" s="3">
        <v>0</v>
      </c>
      <c r="I1035" s="25">
        <v>0</v>
      </c>
      <c r="J1035" s="25">
        <v>0</v>
      </c>
      <c r="K1035" s="25">
        <v>360</v>
      </c>
      <c r="L1035" s="25">
        <v>937800</v>
      </c>
      <c r="M1035" s="25">
        <v>0</v>
      </c>
      <c r="N1035" s="25">
        <v>0</v>
      </c>
      <c r="O1035" s="25">
        <v>0</v>
      </c>
      <c r="P1035" s="25">
        <v>0</v>
      </c>
      <c r="Q1035" s="3">
        <v>0</v>
      </c>
      <c r="R1035" s="25">
        <v>200000</v>
      </c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/>
      <c r="BQ1035" s="11"/>
      <c r="BR1035" s="11"/>
      <c r="BS1035" s="11"/>
      <c r="BT1035" s="11"/>
      <c r="BU1035" s="11"/>
      <c r="BV1035" s="11"/>
      <c r="BW1035" s="11"/>
      <c r="BX1035" s="11"/>
      <c r="BY1035" s="11"/>
      <c r="BZ1035" s="11"/>
      <c r="CA1035" s="11"/>
      <c r="CB1035" s="11"/>
      <c r="CC1035" s="11"/>
      <c r="CD1035" s="11"/>
      <c r="CE1035" s="11"/>
      <c r="CF1035" s="11"/>
      <c r="CG1035" s="11"/>
      <c r="CH1035" s="11"/>
      <c r="CI1035" s="11"/>
      <c r="CJ1035" s="11"/>
      <c r="CK1035" s="11"/>
      <c r="CL1035" s="11"/>
      <c r="CM1035" s="11"/>
      <c r="CN1035" s="11"/>
      <c r="CO1035" s="11"/>
      <c r="CP1035" s="11"/>
      <c r="CQ1035" s="11"/>
      <c r="CR1035" s="11"/>
      <c r="CS1035" s="11"/>
      <c r="CT1035" s="11"/>
      <c r="CU1035" s="11"/>
      <c r="CV1035" s="11"/>
      <c r="CW1035" s="11"/>
      <c r="CX1035" s="11"/>
      <c r="CY1035" s="11"/>
      <c r="CZ1035" s="11"/>
      <c r="DA1035" s="11"/>
      <c r="DB1035" s="11"/>
      <c r="DC1035" s="11"/>
      <c r="DD1035" s="11"/>
      <c r="DE1035" s="11"/>
      <c r="DF1035" s="11"/>
      <c r="DG1035" s="11"/>
      <c r="DH1035" s="11"/>
      <c r="DI1035" s="11"/>
      <c r="DJ1035" s="11"/>
      <c r="DK1035" s="11"/>
      <c r="DL1035" s="11"/>
      <c r="DM1035" s="11"/>
      <c r="DN1035" s="11"/>
      <c r="DO1035" s="11"/>
      <c r="DP1035" s="11"/>
      <c r="DQ1035" s="11"/>
      <c r="DR1035" s="11"/>
      <c r="DS1035" s="11"/>
      <c r="DT1035" s="11"/>
      <c r="DU1035" s="11"/>
      <c r="DV1035" s="11"/>
      <c r="DW1035" s="11"/>
      <c r="DX1035" s="11"/>
      <c r="DY1035" s="11"/>
      <c r="DZ1035" s="11"/>
      <c r="EA1035" s="11"/>
      <c r="EB1035" s="11"/>
      <c r="EC1035" s="11"/>
      <c r="ED1035" s="11"/>
      <c r="EE1035" s="11"/>
      <c r="EF1035" s="11"/>
      <c r="EG1035" s="11"/>
      <c r="EH1035" s="11"/>
      <c r="EI1035" s="11"/>
      <c r="EJ1035" s="11"/>
      <c r="EK1035" s="11"/>
      <c r="EL1035" s="11"/>
      <c r="EM1035" s="11"/>
      <c r="EN1035" s="11"/>
      <c r="EO1035" s="11"/>
      <c r="EP1035" s="11"/>
      <c r="EQ1035" s="11"/>
      <c r="ER1035" s="11"/>
      <c r="ES1035" s="11"/>
      <c r="ET1035" s="11"/>
      <c r="EU1035" s="11"/>
      <c r="EV1035" s="11"/>
      <c r="EW1035" s="11"/>
      <c r="EX1035" s="11"/>
      <c r="EY1035" s="11"/>
      <c r="EZ1035" s="11"/>
      <c r="FA1035" s="11"/>
      <c r="FB1035" s="11"/>
      <c r="FC1035" s="11"/>
      <c r="FD1035" s="11"/>
      <c r="FE1035" s="11"/>
      <c r="FF1035" s="11"/>
      <c r="FG1035" s="11"/>
      <c r="FH1035" s="11"/>
      <c r="FI1035" s="11"/>
      <c r="FJ1035" s="11"/>
      <c r="FK1035" s="11"/>
      <c r="FL1035" s="11"/>
      <c r="FM1035" s="11"/>
      <c r="FN1035" s="11"/>
      <c r="FO1035" s="11"/>
      <c r="FP1035" s="11"/>
      <c r="FQ1035" s="11"/>
      <c r="FR1035" s="11"/>
      <c r="FS1035" s="11"/>
      <c r="FT1035" s="11"/>
      <c r="FU1035" s="11"/>
      <c r="FV1035" s="11"/>
      <c r="FW1035" s="11"/>
      <c r="FX1035" s="11"/>
      <c r="FY1035" s="11"/>
      <c r="FZ1035" s="11"/>
      <c r="GA1035" s="11"/>
      <c r="GB1035" s="11"/>
      <c r="GC1035" s="11"/>
      <c r="GD1035" s="11"/>
      <c r="GE1035" s="11"/>
      <c r="GF1035" s="11"/>
      <c r="GG1035" s="11"/>
      <c r="GH1035" s="11"/>
      <c r="GI1035" s="11"/>
      <c r="GJ1035" s="11"/>
      <c r="GK1035" s="11"/>
      <c r="GL1035" s="11"/>
      <c r="GM1035" s="11"/>
      <c r="GN1035" s="11"/>
      <c r="GO1035" s="11"/>
      <c r="GP1035" s="11"/>
      <c r="GQ1035" s="11"/>
      <c r="GR1035" s="11"/>
      <c r="GS1035" s="11"/>
      <c r="GT1035" s="11"/>
      <c r="GU1035" s="11"/>
      <c r="GV1035" s="11"/>
      <c r="GW1035" s="11"/>
      <c r="GX1035" s="11"/>
      <c r="GY1035" s="11"/>
      <c r="GZ1035" s="11"/>
      <c r="HA1035" s="11"/>
      <c r="HB1035" s="11"/>
      <c r="HC1035" s="11"/>
      <c r="HD1035" s="11"/>
      <c r="HE1035" s="11"/>
      <c r="HF1035" s="11"/>
      <c r="HG1035" s="11"/>
      <c r="HH1035" s="11"/>
      <c r="HI1035" s="11"/>
      <c r="HJ1035" s="11"/>
      <c r="HK1035" s="11"/>
      <c r="HL1035" s="11"/>
      <c r="HM1035" s="11"/>
      <c r="HN1035" s="11"/>
      <c r="HO1035" s="11"/>
      <c r="HP1035" s="11"/>
      <c r="HQ1035" s="11"/>
      <c r="HR1035" s="11"/>
      <c r="HS1035" s="11"/>
      <c r="HT1035" s="11"/>
      <c r="HU1035" s="11"/>
      <c r="HV1035" s="11"/>
      <c r="HW1035" s="11"/>
      <c r="HX1035" s="11"/>
      <c r="HY1035" s="11"/>
      <c r="HZ1035" s="11"/>
      <c r="IA1035" s="11"/>
      <c r="IB1035" s="11"/>
      <c r="IC1035" s="11"/>
      <c r="ID1035" s="11"/>
      <c r="IE1035" s="11"/>
      <c r="IF1035" s="11"/>
      <c r="IG1035" s="11"/>
      <c r="IH1035" s="11"/>
      <c r="II1035" s="11"/>
      <c r="IJ1035" s="11"/>
      <c r="IK1035" s="11"/>
      <c r="IL1035" s="11"/>
      <c r="IM1035" s="11"/>
      <c r="IN1035" s="11"/>
      <c r="IO1035" s="11"/>
      <c r="IP1035" s="11"/>
      <c r="IQ1035" s="11"/>
      <c r="IR1035" s="11"/>
      <c r="IS1035" s="11"/>
      <c r="IT1035" s="11"/>
      <c r="IU1035" s="11"/>
    </row>
    <row r="1036" spans="1:255" ht="21.95" customHeight="1">
      <c r="A1036" s="71" t="s">
        <v>1895</v>
      </c>
      <c r="B1036" s="28" t="s">
        <v>801</v>
      </c>
      <c r="C1036" s="1">
        <f t="shared" si="161"/>
        <v>2119130</v>
      </c>
      <c r="D1036" s="25">
        <v>0</v>
      </c>
      <c r="E1036" s="44">
        <v>0</v>
      </c>
      <c r="F1036" s="25">
        <v>0</v>
      </c>
      <c r="G1036" s="3">
        <v>362.1</v>
      </c>
      <c r="H1036" s="3">
        <v>1919130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3">
        <v>0</v>
      </c>
      <c r="R1036" s="25">
        <v>200000</v>
      </c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/>
      <c r="BQ1036" s="11"/>
      <c r="BR1036" s="11"/>
      <c r="BS1036" s="11"/>
      <c r="BT1036" s="11"/>
      <c r="BU1036" s="11"/>
      <c r="BV1036" s="11"/>
      <c r="BW1036" s="11"/>
      <c r="BX1036" s="11"/>
      <c r="BY1036" s="11"/>
      <c r="BZ1036" s="11"/>
      <c r="CA1036" s="11"/>
      <c r="CB1036" s="11"/>
      <c r="CC1036" s="11"/>
      <c r="CD1036" s="11"/>
      <c r="CE1036" s="11"/>
      <c r="CF1036" s="11"/>
      <c r="CG1036" s="11"/>
      <c r="CH1036" s="11"/>
      <c r="CI1036" s="11"/>
      <c r="CJ1036" s="11"/>
      <c r="CK1036" s="11"/>
      <c r="CL1036" s="11"/>
      <c r="CM1036" s="11"/>
      <c r="CN1036" s="11"/>
      <c r="CO1036" s="11"/>
      <c r="CP1036" s="11"/>
      <c r="CQ1036" s="11"/>
      <c r="CR1036" s="11"/>
      <c r="CS1036" s="11"/>
      <c r="CT1036" s="11"/>
      <c r="CU1036" s="11"/>
      <c r="CV1036" s="11"/>
      <c r="CW1036" s="11"/>
      <c r="CX1036" s="11"/>
      <c r="CY1036" s="11"/>
      <c r="CZ1036" s="11"/>
      <c r="DA1036" s="11"/>
      <c r="DB1036" s="11"/>
      <c r="DC1036" s="11"/>
      <c r="DD1036" s="11"/>
      <c r="DE1036" s="11"/>
      <c r="DF1036" s="11"/>
      <c r="DG1036" s="11"/>
      <c r="DH1036" s="11"/>
      <c r="DI1036" s="11"/>
      <c r="DJ1036" s="11"/>
      <c r="DK1036" s="11"/>
      <c r="DL1036" s="11"/>
      <c r="DM1036" s="11"/>
      <c r="DN1036" s="11"/>
      <c r="DO1036" s="11"/>
      <c r="DP1036" s="11"/>
      <c r="DQ1036" s="11"/>
      <c r="DR1036" s="11"/>
      <c r="DS1036" s="11"/>
      <c r="DT1036" s="11"/>
      <c r="DU1036" s="11"/>
      <c r="DV1036" s="11"/>
      <c r="DW1036" s="11"/>
      <c r="DX1036" s="11"/>
      <c r="DY1036" s="11"/>
      <c r="DZ1036" s="11"/>
      <c r="EA1036" s="11"/>
      <c r="EB1036" s="11"/>
      <c r="EC1036" s="11"/>
      <c r="ED1036" s="11"/>
      <c r="EE1036" s="11"/>
      <c r="EF1036" s="11"/>
      <c r="EG1036" s="11"/>
      <c r="EH1036" s="11"/>
      <c r="EI1036" s="11"/>
      <c r="EJ1036" s="11"/>
      <c r="EK1036" s="11"/>
      <c r="EL1036" s="11"/>
      <c r="EM1036" s="11"/>
      <c r="EN1036" s="11"/>
      <c r="EO1036" s="11"/>
      <c r="EP1036" s="11"/>
      <c r="EQ1036" s="11"/>
      <c r="ER1036" s="11"/>
      <c r="ES1036" s="11"/>
      <c r="ET1036" s="11"/>
      <c r="EU1036" s="11"/>
      <c r="EV1036" s="11"/>
      <c r="EW1036" s="11"/>
      <c r="EX1036" s="11"/>
      <c r="EY1036" s="11"/>
      <c r="EZ1036" s="11"/>
      <c r="FA1036" s="11"/>
      <c r="FB1036" s="11"/>
      <c r="FC1036" s="11"/>
      <c r="FD1036" s="11"/>
      <c r="FE1036" s="11"/>
      <c r="FF1036" s="11"/>
      <c r="FG1036" s="11"/>
      <c r="FH1036" s="11"/>
      <c r="FI1036" s="11"/>
      <c r="FJ1036" s="11"/>
      <c r="FK1036" s="11"/>
      <c r="FL1036" s="11"/>
      <c r="FM1036" s="11"/>
      <c r="FN1036" s="11"/>
      <c r="FO1036" s="11"/>
      <c r="FP1036" s="11"/>
      <c r="FQ1036" s="11"/>
      <c r="FR1036" s="11"/>
      <c r="FS1036" s="11"/>
      <c r="FT1036" s="11"/>
      <c r="FU1036" s="11"/>
      <c r="FV1036" s="11"/>
      <c r="FW1036" s="11"/>
      <c r="FX1036" s="11"/>
      <c r="FY1036" s="11"/>
      <c r="FZ1036" s="11"/>
      <c r="GA1036" s="11"/>
      <c r="GB1036" s="11"/>
      <c r="GC1036" s="11"/>
      <c r="GD1036" s="11"/>
      <c r="GE1036" s="11"/>
      <c r="GF1036" s="11"/>
      <c r="GG1036" s="11"/>
      <c r="GH1036" s="11"/>
      <c r="GI1036" s="11"/>
      <c r="GJ1036" s="11"/>
      <c r="GK1036" s="11"/>
      <c r="GL1036" s="11"/>
      <c r="GM1036" s="11"/>
      <c r="GN1036" s="11"/>
      <c r="GO1036" s="11"/>
      <c r="GP1036" s="11"/>
      <c r="GQ1036" s="11"/>
      <c r="GR1036" s="11"/>
      <c r="GS1036" s="11"/>
      <c r="GT1036" s="11"/>
      <c r="GU1036" s="11"/>
      <c r="GV1036" s="11"/>
      <c r="GW1036" s="11"/>
      <c r="GX1036" s="11"/>
      <c r="GY1036" s="11"/>
      <c r="GZ1036" s="11"/>
      <c r="HA1036" s="11"/>
      <c r="HB1036" s="11"/>
      <c r="HC1036" s="11"/>
      <c r="HD1036" s="11"/>
      <c r="HE1036" s="11"/>
      <c r="HF1036" s="11"/>
      <c r="HG1036" s="11"/>
      <c r="HH1036" s="11"/>
      <c r="HI1036" s="11"/>
      <c r="HJ1036" s="11"/>
      <c r="HK1036" s="11"/>
      <c r="HL1036" s="11"/>
      <c r="HM1036" s="11"/>
      <c r="HN1036" s="11"/>
      <c r="HO1036" s="11"/>
      <c r="HP1036" s="11"/>
      <c r="HQ1036" s="11"/>
      <c r="HR1036" s="11"/>
      <c r="HS1036" s="11"/>
      <c r="HT1036" s="11"/>
      <c r="HU1036" s="11"/>
      <c r="HV1036" s="11"/>
      <c r="HW1036" s="11"/>
      <c r="HX1036" s="11"/>
      <c r="HY1036" s="11"/>
      <c r="HZ1036" s="11"/>
      <c r="IA1036" s="11"/>
      <c r="IB1036" s="11"/>
      <c r="IC1036" s="11"/>
      <c r="ID1036" s="11"/>
      <c r="IE1036" s="11"/>
      <c r="IF1036" s="11"/>
      <c r="IG1036" s="11"/>
      <c r="IH1036" s="11"/>
      <c r="II1036" s="11"/>
      <c r="IJ1036" s="11"/>
      <c r="IK1036" s="11"/>
      <c r="IL1036" s="11"/>
      <c r="IM1036" s="11"/>
      <c r="IN1036" s="11"/>
      <c r="IO1036" s="11"/>
      <c r="IP1036" s="11"/>
      <c r="IQ1036" s="11"/>
      <c r="IR1036" s="11"/>
      <c r="IS1036" s="11"/>
      <c r="IT1036" s="11"/>
      <c r="IU1036" s="11"/>
    </row>
    <row r="1037" spans="1:255" ht="21.95" customHeight="1">
      <c r="A1037" s="71" t="s">
        <v>1896</v>
      </c>
      <c r="B1037" s="28" t="s">
        <v>802</v>
      </c>
      <c r="C1037" s="1">
        <f t="shared" si="161"/>
        <v>1506450</v>
      </c>
      <c r="D1037" s="25">
        <v>0</v>
      </c>
      <c r="E1037" s="44">
        <v>0</v>
      </c>
      <c r="F1037" s="25">
        <v>0</v>
      </c>
      <c r="G1037" s="3">
        <v>246.5</v>
      </c>
      <c r="H1037" s="3">
        <v>1306450</v>
      </c>
      <c r="I1037" s="25">
        <v>0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3">
        <v>0</v>
      </c>
      <c r="R1037" s="25">
        <v>200000</v>
      </c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11"/>
      <c r="BT1037" s="11"/>
      <c r="BU1037" s="11"/>
      <c r="BV1037" s="11"/>
      <c r="BW1037" s="11"/>
      <c r="BX1037" s="11"/>
      <c r="BY1037" s="11"/>
      <c r="BZ1037" s="11"/>
      <c r="CA1037" s="11"/>
      <c r="CB1037" s="11"/>
      <c r="CC1037" s="11"/>
      <c r="CD1037" s="11"/>
      <c r="CE1037" s="11"/>
      <c r="CF1037" s="11"/>
      <c r="CG1037" s="11"/>
      <c r="CH1037" s="11"/>
      <c r="CI1037" s="11"/>
      <c r="CJ1037" s="11"/>
      <c r="CK1037" s="11"/>
      <c r="CL1037" s="11"/>
      <c r="CM1037" s="11"/>
      <c r="CN1037" s="11"/>
      <c r="CO1037" s="11"/>
      <c r="CP1037" s="11"/>
      <c r="CQ1037" s="11"/>
      <c r="CR1037" s="11"/>
      <c r="CS1037" s="11"/>
      <c r="CT1037" s="11"/>
      <c r="CU1037" s="11"/>
      <c r="CV1037" s="11"/>
      <c r="CW1037" s="11"/>
      <c r="CX1037" s="11"/>
      <c r="CY1037" s="11"/>
      <c r="CZ1037" s="11"/>
      <c r="DA1037" s="11"/>
      <c r="DB1037" s="11"/>
      <c r="DC1037" s="11"/>
      <c r="DD1037" s="11"/>
      <c r="DE1037" s="11"/>
      <c r="DF1037" s="11"/>
      <c r="DG1037" s="11"/>
      <c r="DH1037" s="11"/>
      <c r="DI1037" s="11"/>
      <c r="DJ1037" s="11"/>
      <c r="DK1037" s="11"/>
      <c r="DL1037" s="11"/>
      <c r="DM1037" s="11"/>
      <c r="DN1037" s="11"/>
      <c r="DO1037" s="11"/>
      <c r="DP1037" s="11"/>
      <c r="DQ1037" s="11"/>
      <c r="DR1037" s="11"/>
      <c r="DS1037" s="11"/>
      <c r="DT1037" s="11"/>
      <c r="DU1037" s="11"/>
      <c r="DV1037" s="11"/>
      <c r="DW1037" s="11"/>
      <c r="DX1037" s="11"/>
      <c r="DY1037" s="11"/>
      <c r="DZ1037" s="11"/>
      <c r="EA1037" s="11"/>
      <c r="EB1037" s="11"/>
      <c r="EC1037" s="11"/>
      <c r="ED1037" s="11"/>
      <c r="EE1037" s="11"/>
      <c r="EF1037" s="11"/>
      <c r="EG1037" s="11"/>
      <c r="EH1037" s="11"/>
      <c r="EI1037" s="11"/>
      <c r="EJ1037" s="11"/>
      <c r="EK1037" s="11"/>
      <c r="EL1037" s="11"/>
      <c r="EM1037" s="11"/>
      <c r="EN1037" s="11"/>
      <c r="EO1037" s="11"/>
      <c r="EP1037" s="11"/>
      <c r="EQ1037" s="11"/>
      <c r="ER1037" s="11"/>
      <c r="ES1037" s="11"/>
      <c r="ET1037" s="11"/>
      <c r="EU1037" s="11"/>
      <c r="EV1037" s="11"/>
      <c r="EW1037" s="11"/>
      <c r="EX1037" s="11"/>
      <c r="EY1037" s="11"/>
      <c r="EZ1037" s="11"/>
      <c r="FA1037" s="11"/>
      <c r="FB1037" s="11"/>
      <c r="FC1037" s="11"/>
      <c r="FD1037" s="11"/>
      <c r="FE1037" s="11"/>
      <c r="FF1037" s="11"/>
      <c r="FG1037" s="11"/>
      <c r="FH1037" s="11"/>
      <c r="FI1037" s="11"/>
      <c r="FJ1037" s="11"/>
      <c r="FK1037" s="11"/>
      <c r="FL1037" s="11"/>
      <c r="FM1037" s="11"/>
      <c r="FN1037" s="11"/>
      <c r="FO1037" s="11"/>
      <c r="FP1037" s="11"/>
      <c r="FQ1037" s="11"/>
      <c r="FR1037" s="11"/>
      <c r="FS1037" s="11"/>
      <c r="FT1037" s="11"/>
      <c r="FU1037" s="11"/>
      <c r="FV1037" s="11"/>
      <c r="FW1037" s="11"/>
      <c r="FX1037" s="11"/>
      <c r="FY1037" s="11"/>
      <c r="FZ1037" s="11"/>
      <c r="GA1037" s="11"/>
      <c r="GB1037" s="11"/>
      <c r="GC1037" s="11"/>
      <c r="GD1037" s="11"/>
      <c r="GE1037" s="11"/>
      <c r="GF1037" s="11"/>
      <c r="GG1037" s="11"/>
      <c r="GH1037" s="11"/>
      <c r="GI1037" s="11"/>
      <c r="GJ1037" s="11"/>
      <c r="GK1037" s="11"/>
      <c r="GL1037" s="11"/>
      <c r="GM1037" s="11"/>
      <c r="GN1037" s="11"/>
      <c r="GO1037" s="11"/>
      <c r="GP1037" s="11"/>
      <c r="GQ1037" s="11"/>
      <c r="GR1037" s="11"/>
      <c r="GS1037" s="11"/>
      <c r="GT1037" s="11"/>
      <c r="GU1037" s="11"/>
      <c r="GV1037" s="11"/>
      <c r="GW1037" s="11"/>
      <c r="GX1037" s="11"/>
      <c r="GY1037" s="11"/>
      <c r="GZ1037" s="11"/>
      <c r="HA1037" s="11"/>
      <c r="HB1037" s="11"/>
      <c r="HC1037" s="11"/>
      <c r="HD1037" s="11"/>
      <c r="HE1037" s="11"/>
      <c r="HF1037" s="11"/>
      <c r="HG1037" s="11"/>
      <c r="HH1037" s="11"/>
      <c r="HI1037" s="11"/>
      <c r="HJ1037" s="11"/>
      <c r="HK1037" s="11"/>
      <c r="HL1037" s="11"/>
      <c r="HM1037" s="11"/>
      <c r="HN1037" s="11"/>
      <c r="HO1037" s="11"/>
      <c r="HP1037" s="11"/>
      <c r="HQ1037" s="11"/>
      <c r="HR1037" s="11"/>
      <c r="HS1037" s="11"/>
      <c r="HT1037" s="11"/>
      <c r="HU1037" s="11"/>
      <c r="HV1037" s="11"/>
      <c r="HW1037" s="11"/>
      <c r="HX1037" s="11"/>
      <c r="HY1037" s="11"/>
      <c r="HZ1037" s="11"/>
      <c r="IA1037" s="11"/>
      <c r="IB1037" s="11"/>
      <c r="IC1037" s="11"/>
      <c r="ID1037" s="11"/>
      <c r="IE1037" s="11"/>
      <c r="IF1037" s="11"/>
      <c r="IG1037" s="11"/>
      <c r="IH1037" s="11"/>
      <c r="II1037" s="11"/>
      <c r="IJ1037" s="11"/>
      <c r="IK1037" s="11"/>
      <c r="IL1037" s="11"/>
      <c r="IM1037" s="11"/>
      <c r="IN1037" s="11"/>
      <c r="IO1037" s="11"/>
      <c r="IP1037" s="11"/>
      <c r="IQ1037" s="11"/>
      <c r="IR1037" s="11"/>
      <c r="IS1037" s="11"/>
      <c r="IT1037" s="11"/>
      <c r="IU1037" s="11"/>
    </row>
    <row r="1038" spans="1:255" ht="21.95" customHeight="1">
      <c r="A1038" s="71" t="s">
        <v>1897</v>
      </c>
      <c r="B1038" s="28" t="s">
        <v>708</v>
      </c>
      <c r="C1038" s="1">
        <f t="shared" si="161"/>
        <v>1492140</v>
      </c>
      <c r="D1038" s="25">
        <v>0</v>
      </c>
      <c r="E1038" s="44">
        <v>0</v>
      </c>
      <c r="F1038" s="25">
        <v>0</v>
      </c>
      <c r="G1038" s="3">
        <v>243.8</v>
      </c>
      <c r="H1038" s="3">
        <v>1292140</v>
      </c>
      <c r="I1038" s="25">
        <v>0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3">
        <v>0</v>
      </c>
      <c r="R1038" s="25">
        <v>200000</v>
      </c>
    </row>
    <row r="1039" spans="1:255" ht="21.95" customHeight="1">
      <c r="A1039" s="71" t="s">
        <v>1898</v>
      </c>
      <c r="B1039" s="28" t="s">
        <v>709</v>
      </c>
      <c r="C1039" s="1">
        <f t="shared" si="161"/>
        <v>1503270</v>
      </c>
      <c r="D1039" s="25">
        <v>0</v>
      </c>
      <c r="E1039" s="44">
        <v>0</v>
      </c>
      <c r="F1039" s="25">
        <v>0</v>
      </c>
      <c r="G1039" s="25">
        <v>245.9</v>
      </c>
      <c r="H1039" s="25">
        <v>1303270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3">
        <v>0</v>
      </c>
      <c r="R1039" s="25">
        <v>200000</v>
      </c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  <c r="BO1039" s="18"/>
      <c r="BP1039" s="18"/>
      <c r="BQ1039" s="18"/>
      <c r="BR1039" s="18"/>
      <c r="BS1039" s="18"/>
      <c r="BT1039" s="18"/>
      <c r="BU1039" s="18"/>
      <c r="BV1039" s="18"/>
      <c r="BW1039" s="18"/>
      <c r="BX1039" s="18"/>
      <c r="BY1039" s="18"/>
      <c r="BZ1039" s="18"/>
      <c r="CA1039" s="18"/>
      <c r="CB1039" s="18"/>
      <c r="CC1039" s="18"/>
      <c r="CD1039" s="18"/>
      <c r="CE1039" s="18"/>
      <c r="CF1039" s="18"/>
      <c r="CG1039" s="18"/>
      <c r="CH1039" s="18"/>
      <c r="CI1039" s="18"/>
      <c r="CJ1039" s="18"/>
      <c r="CK1039" s="18"/>
      <c r="CL1039" s="18"/>
      <c r="CM1039" s="18"/>
      <c r="CN1039" s="18"/>
      <c r="CO1039" s="18"/>
      <c r="CP1039" s="18"/>
      <c r="CQ1039" s="18"/>
      <c r="CR1039" s="18"/>
      <c r="CS1039" s="18"/>
      <c r="CT1039" s="18"/>
      <c r="CU1039" s="18"/>
      <c r="CV1039" s="18"/>
      <c r="CW1039" s="18"/>
      <c r="CX1039" s="18"/>
      <c r="CY1039" s="18"/>
      <c r="CZ1039" s="18"/>
      <c r="DA1039" s="18"/>
      <c r="DB1039" s="18"/>
      <c r="DC1039" s="18"/>
      <c r="DD1039" s="18"/>
      <c r="DE1039" s="18"/>
      <c r="DF1039" s="18"/>
      <c r="DG1039" s="18"/>
      <c r="DH1039" s="18"/>
      <c r="DI1039" s="18"/>
      <c r="DJ1039" s="18"/>
      <c r="DK1039" s="18"/>
      <c r="DL1039" s="18"/>
      <c r="DM1039" s="18"/>
      <c r="DN1039" s="18"/>
      <c r="DO1039" s="18"/>
      <c r="DP1039" s="18"/>
      <c r="DQ1039" s="18"/>
      <c r="DR1039" s="18"/>
      <c r="DS1039" s="18"/>
      <c r="DT1039" s="18"/>
      <c r="DU1039" s="18"/>
      <c r="DV1039" s="18"/>
      <c r="DW1039" s="18"/>
      <c r="DX1039" s="18"/>
      <c r="DY1039" s="18"/>
      <c r="DZ1039" s="18"/>
      <c r="EA1039" s="18"/>
      <c r="EB1039" s="18"/>
      <c r="EC1039" s="18"/>
      <c r="ED1039" s="18"/>
      <c r="EE1039" s="18"/>
      <c r="EF1039" s="18"/>
      <c r="EG1039" s="18"/>
      <c r="EH1039" s="18"/>
      <c r="EI1039" s="18"/>
      <c r="EJ1039" s="18"/>
      <c r="EK1039" s="18"/>
      <c r="EL1039" s="18"/>
      <c r="EM1039" s="18"/>
      <c r="EN1039" s="18"/>
      <c r="EO1039" s="18"/>
      <c r="EP1039" s="18"/>
      <c r="EQ1039" s="18"/>
      <c r="ER1039" s="18"/>
      <c r="ES1039" s="18"/>
      <c r="ET1039" s="18"/>
      <c r="EU1039" s="18"/>
      <c r="EV1039" s="18"/>
      <c r="EW1039" s="18"/>
      <c r="EX1039" s="18"/>
      <c r="EY1039" s="18"/>
      <c r="EZ1039" s="18"/>
      <c r="FA1039" s="18"/>
      <c r="FB1039" s="18"/>
      <c r="FC1039" s="18"/>
      <c r="FD1039" s="18"/>
      <c r="FE1039" s="18"/>
      <c r="FF1039" s="18"/>
      <c r="FG1039" s="18"/>
      <c r="FH1039" s="18"/>
      <c r="FI1039" s="18"/>
      <c r="FJ1039" s="18"/>
      <c r="FK1039" s="18"/>
      <c r="FL1039" s="18"/>
      <c r="FM1039" s="18"/>
      <c r="FN1039" s="18"/>
      <c r="FO1039" s="18"/>
      <c r="FP1039" s="18"/>
      <c r="FQ1039" s="18"/>
      <c r="FR1039" s="18"/>
      <c r="FS1039" s="18"/>
      <c r="FT1039" s="18"/>
      <c r="FU1039" s="18"/>
      <c r="FV1039" s="18"/>
      <c r="FW1039" s="18"/>
      <c r="FX1039" s="18"/>
      <c r="FY1039" s="18"/>
      <c r="FZ1039" s="18"/>
      <c r="GA1039" s="18"/>
      <c r="GB1039" s="18"/>
      <c r="GC1039" s="18"/>
      <c r="GD1039" s="18"/>
      <c r="GE1039" s="18"/>
      <c r="GF1039" s="18"/>
      <c r="GG1039" s="18"/>
      <c r="GH1039" s="18"/>
      <c r="GI1039" s="18"/>
      <c r="GJ1039" s="18"/>
      <c r="GK1039" s="18"/>
      <c r="GL1039" s="18"/>
      <c r="GM1039" s="18"/>
      <c r="GN1039" s="18"/>
      <c r="GO1039" s="18"/>
      <c r="GP1039" s="18"/>
      <c r="GQ1039" s="18"/>
      <c r="GR1039" s="18"/>
      <c r="GS1039" s="18"/>
      <c r="GT1039" s="18"/>
      <c r="GU1039" s="18"/>
      <c r="GV1039" s="18"/>
      <c r="GW1039" s="18"/>
      <c r="GX1039" s="18"/>
      <c r="GY1039" s="18"/>
      <c r="GZ1039" s="18"/>
      <c r="HA1039" s="18"/>
      <c r="HB1039" s="18"/>
      <c r="HC1039" s="18"/>
      <c r="HD1039" s="18"/>
      <c r="HE1039" s="18"/>
      <c r="HF1039" s="18"/>
      <c r="HG1039" s="18"/>
      <c r="HH1039" s="18"/>
      <c r="HI1039" s="18"/>
      <c r="HJ1039" s="18"/>
      <c r="HK1039" s="18"/>
      <c r="HL1039" s="18"/>
      <c r="HM1039" s="18"/>
      <c r="HN1039" s="18"/>
      <c r="HO1039" s="18"/>
      <c r="HP1039" s="18"/>
      <c r="HQ1039" s="18"/>
      <c r="HR1039" s="18"/>
      <c r="HS1039" s="18"/>
      <c r="HT1039" s="18"/>
      <c r="HU1039" s="18"/>
      <c r="HV1039" s="18"/>
      <c r="HW1039" s="18"/>
      <c r="HX1039" s="18"/>
      <c r="HY1039" s="18"/>
      <c r="HZ1039" s="18"/>
      <c r="IA1039" s="18"/>
      <c r="IB1039" s="18"/>
      <c r="IC1039" s="18"/>
      <c r="ID1039" s="18"/>
      <c r="IE1039" s="18"/>
      <c r="IF1039" s="18"/>
      <c r="IG1039" s="18"/>
      <c r="IH1039" s="18"/>
      <c r="II1039" s="18"/>
      <c r="IJ1039" s="18"/>
      <c r="IK1039" s="18"/>
      <c r="IL1039" s="18"/>
      <c r="IM1039" s="18"/>
      <c r="IN1039" s="18"/>
      <c r="IO1039" s="18"/>
      <c r="IP1039" s="18"/>
      <c r="IQ1039" s="18"/>
      <c r="IR1039" s="18"/>
      <c r="IS1039" s="18"/>
      <c r="IT1039" s="18"/>
      <c r="IU1039" s="18"/>
    </row>
    <row r="1040" spans="1:255" ht="21.95" customHeight="1">
      <c r="A1040" s="71" t="s">
        <v>1899</v>
      </c>
      <c r="B1040" s="28" t="s">
        <v>710</v>
      </c>
      <c r="C1040" s="1">
        <f t="shared" si="161"/>
        <v>1493730</v>
      </c>
      <c r="D1040" s="25">
        <v>0</v>
      </c>
      <c r="E1040" s="44">
        <v>0</v>
      </c>
      <c r="F1040" s="25">
        <v>0</v>
      </c>
      <c r="G1040" s="25">
        <v>244.1</v>
      </c>
      <c r="H1040" s="25">
        <v>1293730</v>
      </c>
      <c r="I1040" s="25">
        <v>0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3">
        <v>0</v>
      </c>
      <c r="R1040" s="25">
        <v>200000</v>
      </c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2"/>
      <c r="AT1040" s="12"/>
      <c r="AU1040" s="12"/>
      <c r="AV1040" s="12"/>
      <c r="AW1040" s="12"/>
      <c r="AX1040" s="12"/>
      <c r="AY1040" s="12"/>
      <c r="AZ1040" s="12"/>
      <c r="BA1040" s="12"/>
      <c r="BB1040" s="12"/>
      <c r="BC1040" s="12"/>
      <c r="BD1040" s="12"/>
      <c r="BE1040" s="12"/>
      <c r="BF1040" s="12"/>
      <c r="BG1040" s="12"/>
      <c r="BH1040" s="12"/>
      <c r="BI1040" s="12"/>
      <c r="BJ1040" s="12"/>
      <c r="BK1040" s="12"/>
      <c r="BL1040" s="12"/>
      <c r="BM1040" s="12"/>
      <c r="BN1040" s="12"/>
      <c r="BO1040" s="12"/>
      <c r="BP1040" s="12"/>
      <c r="BQ1040" s="12"/>
      <c r="BR1040" s="12"/>
      <c r="BS1040" s="12"/>
      <c r="BT1040" s="12"/>
      <c r="BU1040" s="12"/>
      <c r="BV1040" s="12"/>
      <c r="BW1040" s="12"/>
      <c r="BX1040" s="12"/>
      <c r="BY1040" s="12"/>
      <c r="BZ1040" s="12"/>
      <c r="CA1040" s="12"/>
      <c r="CB1040" s="12"/>
      <c r="CC1040" s="12"/>
      <c r="CD1040" s="12"/>
      <c r="CE1040" s="12"/>
      <c r="CF1040" s="12"/>
      <c r="CG1040" s="12"/>
      <c r="CH1040" s="12"/>
      <c r="CI1040" s="12"/>
      <c r="CJ1040" s="12"/>
      <c r="CK1040" s="12"/>
      <c r="CL1040" s="12"/>
      <c r="CM1040" s="12"/>
      <c r="CN1040" s="12"/>
      <c r="CO1040" s="12"/>
      <c r="CP1040" s="12"/>
      <c r="CQ1040" s="12"/>
      <c r="CR1040" s="12"/>
      <c r="CS1040" s="12"/>
      <c r="CT1040" s="12"/>
      <c r="CU1040" s="12"/>
      <c r="CV1040" s="12"/>
      <c r="CW1040" s="12"/>
      <c r="CX1040" s="12"/>
      <c r="CY1040" s="12"/>
      <c r="CZ1040" s="12"/>
      <c r="DA1040" s="12"/>
      <c r="DB1040" s="12"/>
      <c r="DC1040" s="12"/>
      <c r="DD1040" s="12"/>
      <c r="DE1040" s="12"/>
      <c r="DF1040" s="12"/>
      <c r="DG1040" s="12"/>
      <c r="DH1040" s="12"/>
      <c r="DI1040" s="12"/>
      <c r="DJ1040" s="12"/>
      <c r="DK1040" s="12"/>
      <c r="DL1040" s="12"/>
      <c r="DM1040" s="12"/>
      <c r="DN1040" s="12"/>
      <c r="DO1040" s="12"/>
      <c r="DP1040" s="12"/>
      <c r="DQ1040" s="12"/>
      <c r="DR1040" s="12"/>
      <c r="DS1040" s="12"/>
      <c r="DT1040" s="12"/>
      <c r="DU1040" s="12"/>
      <c r="DV1040" s="12"/>
      <c r="DW1040" s="12"/>
      <c r="DX1040" s="12"/>
      <c r="DY1040" s="12"/>
      <c r="DZ1040" s="12"/>
      <c r="EA1040" s="12"/>
      <c r="EB1040" s="12"/>
      <c r="EC1040" s="12"/>
      <c r="ED1040" s="12"/>
      <c r="EE1040" s="12"/>
      <c r="EF1040" s="12"/>
      <c r="EG1040" s="12"/>
      <c r="EH1040" s="12"/>
      <c r="EI1040" s="12"/>
      <c r="EJ1040" s="12"/>
      <c r="EK1040" s="12"/>
      <c r="EL1040" s="12"/>
      <c r="EM1040" s="12"/>
      <c r="EN1040" s="12"/>
      <c r="EO1040" s="12"/>
      <c r="EP1040" s="12"/>
      <c r="EQ1040" s="12"/>
      <c r="ER1040" s="12"/>
      <c r="ES1040" s="12"/>
      <c r="ET1040" s="12"/>
      <c r="EU1040" s="12"/>
      <c r="EV1040" s="12"/>
      <c r="EW1040" s="12"/>
      <c r="EX1040" s="12"/>
      <c r="EY1040" s="12"/>
      <c r="EZ1040" s="12"/>
      <c r="FA1040" s="12"/>
      <c r="FB1040" s="12"/>
      <c r="FC1040" s="12"/>
      <c r="FD1040" s="12"/>
      <c r="FE1040" s="12"/>
      <c r="FF1040" s="12"/>
      <c r="FG1040" s="12"/>
      <c r="FH1040" s="12"/>
      <c r="FI1040" s="12"/>
      <c r="FJ1040" s="12"/>
      <c r="FK1040" s="12"/>
      <c r="FL1040" s="12"/>
      <c r="FM1040" s="12"/>
      <c r="FN1040" s="12"/>
      <c r="FO1040" s="12"/>
      <c r="FP1040" s="12"/>
      <c r="FQ1040" s="12"/>
      <c r="FR1040" s="12"/>
      <c r="FS1040" s="12"/>
      <c r="FT1040" s="12"/>
      <c r="FU1040" s="12"/>
      <c r="FV1040" s="12"/>
      <c r="FW1040" s="12"/>
      <c r="FX1040" s="12"/>
      <c r="FY1040" s="12"/>
      <c r="FZ1040" s="12"/>
      <c r="GA1040" s="12"/>
      <c r="GB1040" s="12"/>
      <c r="GC1040" s="12"/>
      <c r="GD1040" s="12"/>
      <c r="GE1040" s="12"/>
      <c r="GF1040" s="12"/>
      <c r="GG1040" s="12"/>
      <c r="GH1040" s="12"/>
      <c r="GI1040" s="12"/>
      <c r="GJ1040" s="12"/>
      <c r="GK1040" s="12"/>
      <c r="GL1040" s="12"/>
      <c r="GM1040" s="12"/>
      <c r="GN1040" s="12"/>
      <c r="GO1040" s="12"/>
      <c r="GP1040" s="12"/>
      <c r="GQ1040" s="12"/>
      <c r="GR1040" s="12"/>
      <c r="GS1040" s="12"/>
      <c r="GT1040" s="12"/>
      <c r="GU1040" s="12"/>
      <c r="GV1040" s="12"/>
      <c r="GW1040" s="12"/>
      <c r="GX1040" s="12"/>
      <c r="GY1040" s="12"/>
      <c r="GZ1040" s="12"/>
      <c r="HA1040" s="12"/>
      <c r="HB1040" s="12"/>
      <c r="HC1040" s="12"/>
      <c r="HD1040" s="12"/>
      <c r="HE1040" s="12"/>
      <c r="HF1040" s="12"/>
      <c r="HG1040" s="12"/>
      <c r="HH1040" s="12"/>
      <c r="HI1040" s="12"/>
      <c r="HJ1040" s="12"/>
      <c r="HK1040" s="12"/>
      <c r="HL1040" s="12"/>
      <c r="HM1040" s="12"/>
      <c r="HN1040" s="12"/>
      <c r="HO1040" s="12"/>
      <c r="HP1040" s="12"/>
      <c r="HQ1040" s="12"/>
      <c r="HR1040" s="12"/>
      <c r="HS1040" s="12"/>
      <c r="HT1040" s="12"/>
      <c r="HU1040" s="12"/>
      <c r="HV1040" s="12"/>
      <c r="HW1040" s="12"/>
      <c r="HX1040" s="12"/>
      <c r="HY1040" s="12"/>
      <c r="HZ1040" s="12"/>
      <c r="IA1040" s="12"/>
      <c r="IB1040" s="12"/>
      <c r="IC1040" s="12"/>
      <c r="ID1040" s="12"/>
      <c r="IE1040" s="12"/>
      <c r="IF1040" s="12"/>
      <c r="IG1040" s="12"/>
      <c r="IH1040" s="12"/>
      <c r="II1040" s="12"/>
      <c r="IJ1040" s="12"/>
      <c r="IK1040" s="12"/>
      <c r="IL1040" s="12"/>
      <c r="IM1040" s="12"/>
      <c r="IN1040" s="12"/>
      <c r="IO1040" s="12"/>
      <c r="IP1040" s="12"/>
      <c r="IQ1040" s="12"/>
      <c r="IR1040" s="12"/>
      <c r="IS1040" s="12"/>
      <c r="IT1040" s="12"/>
      <c r="IU1040" s="12"/>
    </row>
    <row r="1041" spans="1:255" ht="21.95" customHeight="1">
      <c r="A1041" s="71" t="s">
        <v>1900</v>
      </c>
      <c r="B1041" s="28" t="s">
        <v>803</v>
      </c>
      <c r="C1041" s="1">
        <f t="shared" si="161"/>
        <v>1497440</v>
      </c>
      <c r="D1041" s="25">
        <v>0</v>
      </c>
      <c r="E1041" s="44">
        <v>0</v>
      </c>
      <c r="F1041" s="25">
        <v>0</v>
      </c>
      <c r="G1041" s="3">
        <v>244.8</v>
      </c>
      <c r="H1041" s="3">
        <v>1297440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3">
        <v>0</v>
      </c>
      <c r="R1041" s="25">
        <v>200000</v>
      </c>
    </row>
    <row r="1042" spans="1:255" ht="21.95" customHeight="1">
      <c r="A1042" s="71" t="s">
        <v>1901</v>
      </c>
      <c r="B1042" s="28" t="s">
        <v>804</v>
      </c>
      <c r="C1042" s="1">
        <f t="shared" si="161"/>
        <v>1497440</v>
      </c>
      <c r="D1042" s="25">
        <v>0</v>
      </c>
      <c r="E1042" s="44">
        <v>0</v>
      </c>
      <c r="F1042" s="25">
        <v>0</v>
      </c>
      <c r="G1042" s="3">
        <v>244.8</v>
      </c>
      <c r="H1042" s="3">
        <v>1297440</v>
      </c>
      <c r="I1042" s="25">
        <v>0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3">
        <v>0</v>
      </c>
      <c r="R1042" s="25">
        <v>200000</v>
      </c>
    </row>
    <row r="1043" spans="1:255" ht="21.95" customHeight="1">
      <c r="A1043" s="71" t="s">
        <v>1902</v>
      </c>
      <c r="B1043" s="28" t="s">
        <v>711</v>
      </c>
      <c r="C1043" s="1">
        <f t="shared" si="161"/>
        <v>1503800</v>
      </c>
      <c r="D1043" s="25">
        <v>0</v>
      </c>
      <c r="E1043" s="44">
        <v>0</v>
      </c>
      <c r="F1043" s="25">
        <v>0</v>
      </c>
      <c r="G1043" s="3">
        <v>246</v>
      </c>
      <c r="H1043" s="3">
        <v>1303800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3">
        <v>0</v>
      </c>
      <c r="R1043" s="25">
        <v>200000</v>
      </c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12"/>
      <c r="AY1043" s="12"/>
      <c r="AZ1043" s="12"/>
      <c r="BA1043" s="12"/>
      <c r="BB1043" s="12"/>
      <c r="BC1043" s="12"/>
      <c r="BD1043" s="12"/>
      <c r="BE1043" s="12"/>
      <c r="BF1043" s="12"/>
      <c r="BG1043" s="12"/>
      <c r="BH1043" s="12"/>
      <c r="BI1043" s="12"/>
      <c r="BJ1043" s="12"/>
      <c r="BK1043" s="12"/>
      <c r="BL1043" s="12"/>
      <c r="BM1043" s="12"/>
      <c r="BN1043" s="12"/>
      <c r="BO1043" s="12"/>
      <c r="BP1043" s="12"/>
      <c r="BQ1043" s="12"/>
      <c r="BR1043" s="12"/>
      <c r="BS1043" s="12"/>
      <c r="BT1043" s="12"/>
      <c r="BU1043" s="12"/>
      <c r="BV1043" s="12"/>
      <c r="BW1043" s="12"/>
      <c r="BX1043" s="12"/>
      <c r="BY1043" s="12"/>
      <c r="BZ1043" s="12"/>
      <c r="CA1043" s="12"/>
      <c r="CB1043" s="12"/>
      <c r="CC1043" s="12"/>
      <c r="CD1043" s="12"/>
      <c r="CE1043" s="12"/>
      <c r="CF1043" s="12"/>
      <c r="CG1043" s="12"/>
      <c r="CH1043" s="12"/>
      <c r="CI1043" s="12"/>
      <c r="CJ1043" s="12"/>
      <c r="CK1043" s="12"/>
      <c r="CL1043" s="12"/>
      <c r="CM1043" s="12"/>
      <c r="CN1043" s="12"/>
      <c r="CO1043" s="12"/>
      <c r="CP1043" s="12"/>
      <c r="CQ1043" s="12"/>
      <c r="CR1043" s="12"/>
      <c r="CS1043" s="12"/>
      <c r="CT1043" s="12"/>
      <c r="CU1043" s="12"/>
      <c r="CV1043" s="12"/>
      <c r="CW1043" s="12"/>
      <c r="CX1043" s="12"/>
      <c r="CY1043" s="12"/>
      <c r="CZ1043" s="12"/>
      <c r="DA1043" s="12"/>
      <c r="DB1043" s="12"/>
      <c r="DC1043" s="12"/>
      <c r="DD1043" s="12"/>
      <c r="DE1043" s="12"/>
      <c r="DF1043" s="12"/>
      <c r="DG1043" s="12"/>
      <c r="DH1043" s="12"/>
      <c r="DI1043" s="12"/>
      <c r="DJ1043" s="12"/>
      <c r="DK1043" s="12"/>
      <c r="DL1043" s="12"/>
      <c r="DM1043" s="12"/>
      <c r="DN1043" s="12"/>
      <c r="DO1043" s="12"/>
      <c r="DP1043" s="12"/>
      <c r="DQ1043" s="12"/>
      <c r="DR1043" s="12"/>
      <c r="DS1043" s="12"/>
      <c r="DT1043" s="12"/>
      <c r="DU1043" s="12"/>
      <c r="DV1043" s="12"/>
      <c r="DW1043" s="12"/>
      <c r="DX1043" s="12"/>
      <c r="DY1043" s="12"/>
      <c r="DZ1043" s="12"/>
      <c r="EA1043" s="12"/>
      <c r="EB1043" s="12"/>
      <c r="EC1043" s="12"/>
      <c r="ED1043" s="12"/>
      <c r="EE1043" s="12"/>
      <c r="EF1043" s="12"/>
      <c r="EG1043" s="12"/>
      <c r="EH1043" s="12"/>
      <c r="EI1043" s="12"/>
      <c r="EJ1043" s="12"/>
      <c r="EK1043" s="12"/>
      <c r="EL1043" s="12"/>
      <c r="EM1043" s="12"/>
      <c r="EN1043" s="12"/>
      <c r="EO1043" s="12"/>
      <c r="EP1043" s="12"/>
      <c r="EQ1043" s="12"/>
      <c r="ER1043" s="12"/>
      <c r="ES1043" s="12"/>
      <c r="ET1043" s="12"/>
      <c r="EU1043" s="12"/>
      <c r="EV1043" s="12"/>
      <c r="EW1043" s="12"/>
      <c r="EX1043" s="12"/>
      <c r="EY1043" s="12"/>
      <c r="EZ1043" s="12"/>
      <c r="FA1043" s="12"/>
      <c r="FB1043" s="12"/>
      <c r="FC1043" s="12"/>
      <c r="FD1043" s="12"/>
      <c r="FE1043" s="12"/>
      <c r="FF1043" s="12"/>
      <c r="FG1043" s="12"/>
      <c r="FH1043" s="12"/>
      <c r="FI1043" s="12"/>
      <c r="FJ1043" s="12"/>
      <c r="FK1043" s="12"/>
      <c r="FL1043" s="12"/>
      <c r="FM1043" s="12"/>
      <c r="FN1043" s="12"/>
      <c r="FO1043" s="12"/>
      <c r="FP1043" s="12"/>
      <c r="FQ1043" s="12"/>
      <c r="FR1043" s="12"/>
      <c r="FS1043" s="12"/>
      <c r="FT1043" s="12"/>
      <c r="FU1043" s="12"/>
      <c r="FV1043" s="12"/>
      <c r="FW1043" s="12"/>
      <c r="FX1043" s="12"/>
      <c r="FY1043" s="12"/>
      <c r="FZ1043" s="12"/>
      <c r="GA1043" s="12"/>
      <c r="GB1043" s="12"/>
      <c r="GC1043" s="12"/>
      <c r="GD1043" s="12"/>
      <c r="GE1043" s="12"/>
      <c r="GF1043" s="12"/>
      <c r="GG1043" s="12"/>
      <c r="GH1043" s="12"/>
      <c r="GI1043" s="12"/>
      <c r="GJ1043" s="12"/>
      <c r="GK1043" s="12"/>
      <c r="GL1043" s="12"/>
      <c r="GM1043" s="12"/>
      <c r="GN1043" s="12"/>
      <c r="GO1043" s="12"/>
      <c r="GP1043" s="12"/>
      <c r="GQ1043" s="12"/>
      <c r="GR1043" s="12"/>
      <c r="GS1043" s="12"/>
      <c r="GT1043" s="12"/>
      <c r="GU1043" s="12"/>
      <c r="GV1043" s="12"/>
      <c r="GW1043" s="12"/>
      <c r="GX1043" s="12"/>
      <c r="GY1043" s="12"/>
      <c r="GZ1043" s="12"/>
      <c r="HA1043" s="12"/>
      <c r="HB1043" s="12"/>
      <c r="HC1043" s="12"/>
      <c r="HD1043" s="12"/>
      <c r="HE1043" s="12"/>
      <c r="HF1043" s="12"/>
      <c r="HG1043" s="12"/>
      <c r="HH1043" s="12"/>
      <c r="HI1043" s="12"/>
      <c r="HJ1043" s="12"/>
      <c r="HK1043" s="12"/>
      <c r="HL1043" s="12"/>
      <c r="HM1043" s="12"/>
      <c r="HN1043" s="12"/>
      <c r="HO1043" s="12"/>
      <c r="HP1043" s="12"/>
      <c r="HQ1043" s="12"/>
      <c r="HR1043" s="12"/>
      <c r="HS1043" s="12"/>
      <c r="HT1043" s="12"/>
      <c r="HU1043" s="12"/>
      <c r="HV1043" s="12"/>
      <c r="HW1043" s="12"/>
      <c r="HX1043" s="12"/>
      <c r="HY1043" s="12"/>
      <c r="HZ1043" s="12"/>
      <c r="IA1043" s="12"/>
      <c r="IB1043" s="12"/>
      <c r="IC1043" s="12"/>
      <c r="ID1043" s="12"/>
      <c r="IE1043" s="12"/>
      <c r="IF1043" s="12"/>
      <c r="IG1043" s="12"/>
      <c r="IH1043" s="12"/>
      <c r="II1043" s="12"/>
      <c r="IJ1043" s="12"/>
      <c r="IK1043" s="12"/>
      <c r="IL1043" s="12"/>
      <c r="IM1043" s="12"/>
      <c r="IN1043" s="12"/>
      <c r="IO1043" s="12"/>
      <c r="IP1043" s="12"/>
      <c r="IQ1043" s="12"/>
      <c r="IR1043" s="12"/>
      <c r="IS1043" s="12"/>
      <c r="IT1043" s="12"/>
      <c r="IU1043" s="12"/>
    </row>
    <row r="1044" spans="1:255" ht="21.95" customHeight="1">
      <c r="A1044" s="71" t="s">
        <v>1903</v>
      </c>
      <c r="B1044" s="28" t="s">
        <v>712</v>
      </c>
      <c r="C1044" s="1">
        <f t="shared" si="161"/>
        <v>1520760</v>
      </c>
      <c r="D1044" s="25">
        <v>0</v>
      </c>
      <c r="E1044" s="44">
        <v>0</v>
      </c>
      <c r="F1044" s="25">
        <v>0</v>
      </c>
      <c r="G1044" s="25">
        <v>249.2</v>
      </c>
      <c r="H1044" s="25">
        <v>1320760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3">
        <v>0</v>
      </c>
      <c r="R1044" s="25">
        <v>200000</v>
      </c>
    </row>
    <row r="1045" spans="1:255" ht="21.95" customHeight="1">
      <c r="A1045" s="71" t="s">
        <v>1904</v>
      </c>
      <c r="B1045" s="28" t="s">
        <v>713</v>
      </c>
      <c r="C1045" s="1">
        <f t="shared" si="161"/>
        <v>1603440</v>
      </c>
      <c r="D1045" s="25">
        <v>0</v>
      </c>
      <c r="E1045" s="44">
        <v>0</v>
      </c>
      <c r="F1045" s="25">
        <v>0</v>
      </c>
      <c r="G1045" s="25">
        <v>264.8</v>
      </c>
      <c r="H1045" s="25">
        <v>1403440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3">
        <v>0</v>
      </c>
      <c r="R1045" s="25">
        <v>200000</v>
      </c>
    </row>
    <row r="1046" spans="1:255" ht="21.95" customHeight="1">
      <c r="A1046" s="71" t="s">
        <v>1905</v>
      </c>
      <c r="B1046" s="28" t="s">
        <v>1378</v>
      </c>
      <c r="C1046" s="1">
        <f t="shared" si="161"/>
        <v>6650000</v>
      </c>
      <c r="D1046" s="25">
        <v>0</v>
      </c>
      <c r="E1046" s="44">
        <v>3</v>
      </c>
      <c r="F1046" s="25">
        <f>E1046*2150000</f>
        <v>6450000</v>
      </c>
      <c r="G1046" s="25">
        <v>0</v>
      </c>
      <c r="H1046" s="25">
        <v>0</v>
      </c>
      <c r="I1046" s="25">
        <v>0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3">
        <v>0</v>
      </c>
      <c r="R1046" s="25">
        <v>200000</v>
      </c>
    </row>
    <row r="1047" spans="1:255" ht="21.95" customHeight="1">
      <c r="A1047" s="71" t="s">
        <v>1906</v>
      </c>
      <c r="B1047" s="28" t="s">
        <v>805</v>
      </c>
      <c r="C1047" s="1">
        <f t="shared" si="161"/>
        <v>3344900</v>
      </c>
      <c r="D1047" s="25">
        <v>0</v>
      </c>
      <c r="E1047" s="44">
        <v>0</v>
      </c>
      <c r="F1047" s="25">
        <v>0</v>
      </c>
      <c r="G1047" s="3">
        <v>953</v>
      </c>
      <c r="H1047" s="3">
        <v>3144900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3">
        <v>0</v>
      </c>
      <c r="R1047" s="25">
        <v>200000</v>
      </c>
      <c r="S1047" s="16"/>
    </row>
    <row r="1048" spans="1:255" ht="21.95" customHeight="1">
      <c r="A1048" s="71" t="s">
        <v>1907</v>
      </c>
      <c r="B1048" s="28" t="s">
        <v>865</v>
      </c>
      <c r="C1048" s="1">
        <f t="shared" si="161"/>
        <v>15692699.289999999</v>
      </c>
      <c r="D1048" s="3">
        <v>6242899.29</v>
      </c>
      <c r="E1048" s="44">
        <v>0</v>
      </c>
      <c r="F1048" s="25">
        <v>0</v>
      </c>
      <c r="G1048" s="3">
        <v>940</v>
      </c>
      <c r="H1048" s="3">
        <v>3102000</v>
      </c>
      <c r="I1048" s="25">
        <v>0</v>
      </c>
      <c r="J1048" s="25">
        <v>0</v>
      </c>
      <c r="K1048" s="3">
        <v>2360</v>
      </c>
      <c r="L1048" s="3">
        <v>6147800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25">
        <v>200000</v>
      </c>
    </row>
    <row r="1049" spans="1:255" ht="21.95" customHeight="1">
      <c r="A1049" s="71" t="s">
        <v>1908</v>
      </c>
      <c r="B1049" s="28" t="s">
        <v>866</v>
      </c>
      <c r="C1049" s="1">
        <f t="shared" si="161"/>
        <v>20049352.079999998</v>
      </c>
      <c r="D1049" s="25">
        <v>9016402.0800000001</v>
      </c>
      <c r="E1049" s="44">
        <v>0</v>
      </c>
      <c r="F1049" s="25">
        <v>0</v>
      </c>
      <c r="G1049" s="3">
        <v>954</v>
      </c>
      <c r="H1049" s="3">
        <v>3148200</v>
      </c>
      <c r="I1049" s="25">
        <v>0</v>
      </c>
      <c r="J1049" s="25">
        <v>0</v>
      </c>
      <c r="K1049" s="25">
        <v>2950</v>
      </c>
      <c r="L1049" s="25">
        <v>7684750</v>
      </c>
      <c r="M1049" s="25">
        <v>0</v>
      </c>
      <c r="N1049" s="25">
        <v>0</v>
      </c>
      <c r="O1049" s="25">
        <v>0</v>
      </c>
      <c r="P1049" s="25">
        <v>0</v>
      </c>
      <c r="Q1049" s="3">
        <v>0</v>
      </c>
      <c r="R1049" s="25">
        <v>200000</v>
      </c>
    </row>
    <row r="1050" spans="1:255" ht="21.95" customHeight="1">
      <c r="A1050" s="71" t="s">
        <v>1909</v>
      </c>
      <c r="B1050" s="28" t="s">
        <v>867</v>
      </c>
      <c r="C1050" s="1">
        <f t="shared" si="161"/>
        <v>15647189.440000001</v>
      </c>
      <c r="D1050" s="3">
        <v>6180889.4400000004</v>
      </c>
      <c r="E1050" s="44">
        <v>0</v>
      </c>
      <c r="F1050" s="25">
        <v>0</v>
      </c>
      <c r="G1050" s="3">
        <v>945</v>
      </c>
      <c r="H1050" s="3">
        <v>3118500</v>
      </c>
      <c r="I1050" s="25">
        <v>0</v>
      </c>
      <c r="J1050" s="25">
        <v>0</v>
      </c>
      <c r="K1050" s="3">
        <v>2360</v>
      </c>
      <c r="L1050" s="3">
        <v>6147800</v>
      </c>
      <c r="M1050" s="25">
        <v>0</v>
      </c>
      <c r="N1050" s="25">
        <v>0</v>
      </c>
      <c r="O1050" s="3">
        <v>0</v>
      </c>
      <c r="P1050" s="3">
        <v>0</v>
      </c>
      <c r="Q1050" s="3">
        <v>0</v>
      </c>
      <c r="R1050" s="3">
        <v>200000</v>
      </c>
      <c r="S1050" s="16"/>
    </row>
    <row r="1051" spans="1:255" ht="21.95" customHeight="1">
      <c r="A1051" s="71" t="s">
        <v>1910</v>
      </c>
      <c r="B1051" s="28" t="s">
        <v>714</v>
      </c>
      <c r="C1051" s="1">
        <f t="shared" si="161"/>
        <v>4363250</v>
      </c>
      <c r="D1051" s="3">
        <v>0</v>
      </c>
      <c r="E1051" s="8">
        <v>0</v>
      </c>
      <c r="F1051" s="3">
        <v>0</v>
      </c>
      <c r="G1051" s="3">
        <v>427.7</v>
      </c>
      <c r="H1051" s="3">
        <v>2266810</v>
      </c>
      <c r="I1051" s="3">
        <v>0</v>
      </c>
      <c r="J1051" s="3">
        <v>0</v>
      </c>
      <c r="K1051" s="3">
        <v>728</v>
      </c>
      <c r="L1051" s="3">
        <v>1896440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200000</v>
      </c>
    </row>
    <row r="1052" spans="1:255" ht="21.95" customHeight="1">
      <c r="A1052" s="71" t="s">
        <v>1911</v>
      </c>
      <c r="B1052" s="28" t="s">
        <v>715</v>
      </c>
      <c r="C1052" s="1">
        <f t="shared" si="161"/>
        <v>2757300</v>
      </c>
      <c r="D1052" s="3">
        <v>0</v>
      </c>
      <c r="E1052" s="8">
        <v>0</v>
      </c>
      <c r="F1052" s="3">
        <v>0</v>
      </c>
      <c r="G1052" s="25">
        <v>303.60000000000002</v>
      </c>
      <c r="H1052" s="25">
        <v>1609080</v>
      </c>
      <c r="I1052" s="25">
        <v>0</v>
      </c>
      <c r="J1052" s="25">
        <v>0</v>
      </c>
      <c r="K1052" s="25">
        <v>364</v>
      </c>
      <c r="L1052" s="25">
        <v>948220</v>
      </c>
      <c r="M1052" s="3">
        <v>0</v>
      </c>
      <c r="N1052" s="3">
        <v>0</v>
      </c>
      <c r="O1052" s="25">
        <v>0</v>
      </c>
      <c r="P1052" s="25">
        <v>0</v>
      </c>
      <c r="Q1052" s="3">
        <v>0</v>
      </c>
      <c r="R1052" s="3">
        <v>200000</v>
      </c>
    </row>
    <row r="1053" spans="1:255" ht="21.95" customHeight="1">
      <c r="A1053" s="71" t="s">
        <v>1912</v>
      </c>
      <c r="B1053" s="28" t="s">
        <v>716</v>
      </c>
      <c r="C1053" s="1">
        <f t="shared" si="161"/>
        <v>2738220</v>
      </c>
      <c r="D1053" s="3">
        <v>0</v>
      </c>
      <c r="E1053" s="8">
        <v>0</v>
      </c>
      <c r="F1053" s="3">
        <v>0</v>
      </c>
      <c r="G1053" s="25">
        <v>300</v>
      </c>
      <c r="H1053" s="25">
        <v>1590000</v>
      </c>
      <c r="I1053" s="25">
        <v>0</v>
      </c>
      <c r="J1053" s="25">
        <v>0</v>
      </c>
      <c r="K1053" s="25">
        <v>364</v>
      </c>
      <c r="L1053" s="25">
        <v>948220</v>
      </c>
      <c r="M1053" s="25">
        <v>0</v>
      </c>
      <c r="N1053" s="25">
        <v>0</v>
      </c>
      <c r="O1053" s="25">
        <v>0</v>
      </c>
      <c r="P1053" s="25">
        <v>0</v>
      </c>
      <c r="Q1053" s="3">
        <v>0</v>
      </c>
      <c r="R1053" s="3">
        <v>200000</v>
      </c>
    </row>
    <row r="1054" spans="1:255" ht="21.95" customHeight="1">
      <c r="A1054" s="71" t="s">
        <v>1913</v>
      </c>
      <c r="B1054" s="28" t="s">
        <v>717</v>
      </c>
      <c r="C1054" s="1">
        <f t="shared" si="161"/>
        <v>2764190</v>
      </c>
      <c r="D1054" s="3">
        <v>0</v>
      </c>
      <c r="E1054" s="8">
        <v>0</v>
      </c>
      <c r="F1054" s="3">
        <v>0</v>
      </c>
      <c r="G1054" s="25">
        <v>304.89999999999998</v>
      </c>
      <c r="H1054" s="25">
        <v>1615970</v>
      </c>
      <c r="I1054" s="25">
        <v>0</v>
      </c>
      <c r="J1054" s="25">
        <v>0</v>
      </c>
      <c r="K1054" s="25">
        <v>364</v>
      </c>
      <c r="L1054" s="25">
        <v>948220</v>
      </c>
      <c r="M1054" s="25">
        <v>0</v>
      </c>
      <c r="N1054" s="25">
        <v>0</v>
      </c>
      <c r="O1054" s="25">
        <v>0</v>
      </c>
      <c r="P1054" s="25">
        <v>0</v>
      </c>
      <c r="Q1054" s="3">
        <v>0</v>
      </c>
      <c r="R1054" s="3">
        <v>200000</v>
      </c>
    </row>
    <row r="1055" spans="1:255" ht="21.95" customHeight="1">
      <c r="A1055" s="71" t="s">
        <v>1914</v>
      </c>
      <c r="B1055" s="28" t="s">
        <v>806</v>
      </c>
      <c r="C1055" s="1">
        <f t="shared" si="161"/>
        <v>3888800</v>
      </c>
      <c r="D1055" s="25">
        <v>0</v>
      </c>
      <c r="E1055" s="44">
        <v>0</v>
      </c>
      <c r="F1055" s="25">
        <v>0</v>
      </c>
      <c r="G1055" s="3">
        <v>696</v>
      </c>
      <c r="H1055" s="25">
        <v>3688800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3">
        <v>0</v>
      </c>
      <c r="R1055" s="25">
        <v>200000</v>
      </c>
    </row>
    <row r="1056" spans="1:255" ht="21.95" customHeight="1">
      <c r="A1056" s="71" t="s">
        <v>1915</v>
      </c>
      <c r="B1056" s="28" t="s">
        <v>456</v>
      </c>
      <c r="C1056" s="1">
        <f>SUM(D1056,F1056,H1056,J1056,L1056,N1056,O1056,P1056,Q1056,R1056)</f>
        <v>4134190</v>
      </c>
      <c r="D1056" s="25">
        <v>0</v>
      </c>
      <c r="E1056" s="44">
        <v>0</v>
      </c>
      <c r="F1056" s="25">
        <v>0</v>
      </c>
      <c r="G1056" s="25">
        <v>742.3</v>
      </c>
      <c r="H1056" s="25">
        <v>3934190</v>
      </c>
      <c r="I1056" s="25">
        <v>0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3">
        <v>0</v>
      </c>
      <c r="R1056" s="25">
        <v>200000</v>
      </c>
    </row>
    <row r="1057" spans="1:19" ht="21.95" customHeight="1">
      <c r="A1057" s="71" t="s">
        <v>1916</v>
      </c>
      <c r="B1057" s="28" t="s">
        <v>457</v>
      </c>
      <c r="C1057" s="1">
        <f>SUM(D1057,F1057,H1057,J1057,L1057,N1057,O1057,P1057,Q1057,R1057)</f>
        <v>2775800</v>
      </c>
      <c r="D1057" s="25">
        <v>0</v>
      </c>
      <c r="E1057" s="44">
        <v>0</v>
      </c>
      <c r="F1057" s="25">
        <v>0</v>
      </c>
      <c r="G1057" s="25">
        <v>486</v>
      </c>
      <c r="H1057" s="25">
        <v>2575800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3">
        <v>0</v>
      </c>
      <c r="R1057" s="25">
        <v>200000</v>
      </c>
    </row>
    <row r="1058" spans="1:19" ht="21.95" customHeight="1">
      <c r="A1058" s="71" t="s">
        <v>1917</v>
      </c>
      <c r="B1058" s="28" t="s">
        <v>718</v>
      </c>
      <c r="C1058" s="1">
        <f t="shared" si="161"/>
        <v>3088500</v>
      </c>
      <c r="D1058" s="25">
        <v>0</v>
      </c>
      <c r="E1058" s="44">
        <v>0</v>
      </c>
      <c r="F1058" s="25">
        <v>0</v>
      </c>
      <c r="G1058" s="25">
        <v>545</v>
      </c>
      <c r="H1058" s="27">
        <v>2888500</v>
      </c>
      <c r="I1058" s="25">
        <v>0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3">
        <v>0</v>
      </c>
      <c r="R1058" s="25">
        <v>200000</v>
      </c>
    </row>
    <row r="1059" spans="1:19" ht="45" customHeight="1">
      <c r="A1059" s="57" t="s">
        <v>327</v>
      </c>
      <c r="B1059" s="57"/>
      <c r="C1059" s="50">
        <f>SUM(C1060)</f>
        <v>8306683</v>
      </c>
      <c r="D1059" s="50">
        <f t="shared" ref="D1059:R1059" si="162">SUM(D1060)</f>
        <v>4507667.0999999996</v>
      </c>
      <c r="E1059" s="51">
        <f t="shared" si="162"/>
        <v>0</v>
      </c>
      <c r="F1059" s="50">
        <f t="shared" si="162"/>
        <v>0</v>
      </c>
      <c r="G1059" s="50">
        <f t="shared" si="162"/>
        <v>0</v>
      </c>
      <c r="H1059" s="50">
        <f t="shared" si="162"/>
        <v>0</v>
      </c>
      <c r="I1059" s="50">
        <f t="shared" si="162"/>
        <v>0</v>
      </c>
      <c r="J1059" s="50">
        <f t="shared" si="162"/>
        <v>0</v>
      </c>
      <c r="K1059" s="50">
        <f t="shared" si="162"/>
        <v>1381.58</v>
      </c>
      <c r="L1059" s="50">
        <f t="shared" si="162"/>
        <v>3599015.9</v>
      </c>
      <c r="M1059" s="50">
        <f t="shared" si="162"/>
        <v>0</v>
      </c>
      <c r="N1059" s="50">
        <f t="shared" si="162"/>
        <v>0</v>
      </c>
      <c r="O1059" s="50">
        <f t="shared" si="162"/>
        <v>0</v>
      </c>
      <c r="P1059" s="50">
        <f t="shared" si="162"/>
        <v>0</v>
      </c>
      <c r="Q1059" s="50">
        <f t="shared" si="162"/>
        <v>0</v>
      </c>
      <c r="R1059" s="50">
        <f t="shared" si="162"/>
        <v>200000</v>
      </c>
    </row>
    <row r="1060" spans="1:19" ht="21.95" customHeight="1">
      <c r="A1060" s="21" t="s">
        <v>1918</v>
      </c>
      <c r="B1060" s="28" t="s">
        <v>328</v>
      </c>
      <c r="C1060" s="1">
        <f>SUM(D1060,F1060,H1060,J1060,L1060,N1060,O1060,P1060,Q1060,R1060)</f>
        <v>8306683</v>
      </c>
      <c r="D1060" s="3">
        <v>4507667.0999999996</v>
      </c>
      <c r="E1060" s="8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1381.58</v>
      </c>
      <c r="L1060" s="3">
        <v>3599015.9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3">
        <v>200000</v>
      </c>
    </row>
    <row r="1061" spans="1:19" ht="45" customHeight="1">
      <c r="A1061" s="57" t="s">
        <v>302</v>
      </c>
      <c r="B1061" s="57"/>
      <c r="C1061" s="50">
        <f>SUM(C1062)</f>
        <v>4507342.7</v>
      </c>
      <c r="D1061" s="50">
        <f t="shared" ref="D1061:R1061" si="163">SUM(D1062)</f>
        <v>1013515.2</v>
      </c>
      <c r="E1061" s="51">
        <f t="shared" si="163"/>
        <v>0</v>
      </c>
      <c r="F1061" s="50">
        <f t="shared" si="163"/>
        <v>0</v>
      </c>
      <c r="G1061" s="50">
        <f t="shared" si="163"/>
        <v>432</v>
      </c>
      <c r="H1061" s="50">
        <f t="shared" si="163"/>
        <v>2289600</v>
      </c>
      <c r="I1061" s="50">
        <f t="shared" si="163"/>
        <v>0</v>
      </c>
      <c r="J1061" s="50">
        <f t="shared" si="163"/>
        <v>0</v>
      </c>
      <c r="K1061" s="50">
        <f t="shared" si="163"/>
        <v>385.5</v>
      </c>
      <c r="L1061" s="50">
        <f t="shared" si="163"/>
        <v>1004227.5</v>
      </c>
      <c r="M1061" s="50">
        <f t="shared" si="163"/>
        <v>0</v>
      </c>
      <c r="N1061" s="50">
        <f t="shared" si="163"/>
        <v>0</v>
      </c>
      <c r="O1061" s="50">
        <f t="shared" si="163"/>
        <v>0</v>
      </c>
      <c r="P1061" s="50">
        <f t="shared" si="163"/>
        <v>0</v>
      </c>
      <c r="Q1061" s="50">
        <f t="shared" si="163"/>
        <v>0</v>
      </c>
      <c r="R1061" s="50">
        <f t="shared" si="163"/>
        <v>200000</v>
      </c>
    </row>
    <row r="1062" spans="1:19" ht="21.95" customHeight="1">
      <c r="A1062" s="23" t="s">
        <v>1919</v>
      </c>
      <c r="B1062" s="28" t="s">
        <v>326</v>
      </c>
      <c r="C1062" s="1">
        <f>SUM(D1062,F1062,H1062,J1062,L1062,N1062,O1062,P1062,Q1062,R1062)</f>
        <v>4507342.7</v>
      </c>
      <c r="D1062" s="25">
        <v>1013515.2</v>
      </c>
      <c r="E1062" s="44">
        <v>0</v>
      </c>
      <c r="F1062" s="25">
        <v>0</v>
      </c>
      <c r="G1062" s="25">
        <v>432</v>
      </c>
      <c r="H1062" s="25">
        <v>2289600</v>
      </c>
      <c r="I1062" s="25">
        <v>0</v>
      </c>
      <c r="J1062" s="25">
        <v>0</v>
      </c>
      <c r="K1062" s="25">
        <v>385.5</v>
      </c>
      <c r="L1062" s="25">
        <v>1004227.5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200000</v>
      </c>
    </row>
    <row r="1063" spans="1:19" ht="45" customHeight="1">
      <c r="A1063" s="57" t="s">
        <v>305</v>
      </c>
      <c r="B1063" s="57"/>
      <c r="C1063" s="50">
        <f>SUM(C1064:C1065)</f>
        <v>7086988.0999999996</v>
      </c>
      <c r="D1063" s="50">
        <f t="shared" ref="D1063:R1063" si="164">SUM(D1064:D1065)</f>
        <v>1596237.9</v>
      </c>
      <c r="E1063" s="51">
        <f t="shared" si="164"/>
        <v>0</v>
      </c>
      <c r="F1063" s="50">
        <f t="shared" si="164"/>
        <v>0</v>
      </c>
      <c r="G1063" s="50">
        <f t="shared" si="164"/>
        <v>657.7</v>
      </c>
      <c r="H1063" s="50">
        <f t="shared" si="164"/>
        <v>3485810</v>
      </c>
      <c r="I1063" s="50">
        <f t="shared" si="164"/>
        <v>0</v>
      </c>
      <c r="J1063" s="50">
        <f t="shared" si="164"/>
        <v>0</v>
      </c>
      <c r="K1063" s="50">
        <f t="shared" si="164"/>
        <v>616.1</v>
      </c>
      <c r="L1063" s="50">
        <f t="shared" si="164"/>
        <v>1604940.2</v>
      </c>
      <c r="M1063" s="50">
        <f t="shared" si="164"/>
        <v>0</v>
      </c>
      <c r="N1063" s="50">
        <f t="shared" si="164"/>
        <v>0</v>
      </c>
      <c r="O1063" s="50">
        <f t="shared" si="164"/>
        <v>0</v>
      </c>
      <c r="P1063" s="50">
        <f t="shared" si="164"/>
        <v>0</v>
      </c>
      <c r="Q1063" s="50">
        <f t="shared" si="164"/>
        <v>0</v>
      </c>
      <c r="R1063" s="50">
        <f t="shared" si="164"/>
        <v>400000</v>
      </c>
      <c r="S1063" s="16">
        <f>C1063</f>
        <v>7086988.0999999996</v>
      </c>
    </row>
    <row r="1064" spans="1:19" ht="21.95" customHeight="1">
      <c r="A1064" s="23" t="s">
        <v>1920</v>
      </c>
      <c r="B1064" s="28" t="s">
        <v>306</v>
      </c>
      <c r="C1064" s="1">
        <f>SUM(D1064,F1064,H1064,J1064,L1064,N1064,O1064,P1064,Q1064,R1064)</f>
        <v>3892945.6</v>
      </c>
      <c r="D1064" s="25">
        <v>916920.6</v>
      </c>
      <c r="E1064" s="44">
        <v>0</v>
      </c>
      <c r="F1064" s="25">
        <v>0</v>
      </c>
      <c r="G1064" s="25">
        <v>377.8</v>
      </c>
      <c r="H1064" s="25">
        <v>2002340</v>
      </c>
      <c r="I1064" s="25">
        <v>0</v>
      </c>
      <c r="J1064" s="25">
        <v>0</v>
      </c>
      <c r="K1064" s="25">
        <v>297</v>
      </c>
      <c r="L1064" s="25">
        <v>773685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200000</v>
      </c>
    </row>
    <row r="1065" spans="1:19" ht="21.95" customHeight="1">
      <c r="A1065" s="23" t="s">
        <v>1921</v>
      </c>
      <c r="B1065" s="28" t="s">
        <v>307</v>
      </c>
      <c r="C1065" s="1">
        <f>SUM(D1065,F1065,H1065,J1065,L1065,N1065,O1065,P1065,Q1065,R1065)</f>
        <v>3194042.5</v>
      </c>
      <c r="D1065" s="25">
        <v>679317.3</v>
      </c>
      <c r="E1065" s="44">
        <v>0</v>
      </c>
      <c r="F1065" s="25">
        <v>0</v>
      </c>
      <c r="G1065" s="25">
        <v>279.89999999999998</v>
      </c>
      <c r="H1065" s="25">
        <v>1483470</v>
      </c>
      <c r="I1065" s="25">
        <v>0</v>
      </c>
      <c r="J1065" s="25">
        <v>0</v>
      </c>
      <c r="K1065" s="25">
        <v>319.10000000000002</v>
      </c>
      <c r="L1065" s="25">
        <v>831255.2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200000</v>
      </c>
    </row>
    <row r="1066" spans="1:19" ht="45" customHeight="1">
      <c r="A1066" s="57" t="s">
        <v>308</v>
      </c>
      <c r="B1066" s="57"/>
      <c r="C1066" s="50">
        <f>SUM(C1067:C1069)</f>
        <v>7180117.5</v>
      </c>
      <c r="D1066" s="50">
        <f t="shared" ref="D1066:R1066" si="165">SUM(D1067:D1069)</f>
        <v>1025407.5</v>
      </c>
      <c r="E1066" s="51">
        <f t="shared" si="165"/>
        <v>0</v>
      </c>
      <c r="F1066" s="50">
        <f t="shared" si="165"/>
        <v>0</v>
      </c>
      <c r="G1066" s="50">
        <f t="shared" si="165"/>
        <v>866.2</v>
      </c>
      <c r="H1066" s="50">
        <f t="shared" si="165"/>
        <v>4590860</v>
      </c>
      <c r="I1066" s="50">
        <f t="shared" si="165"/>
        <v>0</v>
      </c>
      <c r="J1066" s="50">
        <f t="shared" si="165"/>
        <v>0</v>
      </c>
      <c r="K1066" s="50">
        <f t="shared" si="165"/>
        <v>370</v>
      </c>
      <c r="L1066" s="50">
        <f t="shared" si="165"/>
        <v>963850</v>
      </c>
      <c r="M1066" s="50">
        <f t="shared" si="165"/>
        <v>0</v>
      </c>
      <c r="N1066" s="50">
        <f t="shared" si="165"/>
        <v>0</v>
      </c>
      <c r="O1066" s="50">
        <f t="shared" si="165"/>
        <v>0</v>
      </c>
      <c r="P1066" s="50">
        <f t="shared" si="165"/>
        <v>0</v>
      </c>
      <c r="Q1066" s="50">
        <f t="shared" si="165"/>
        <v>0</v>
      </c>
      <c r="R1066" s="50">
        <f t="shared" si="165"/>
        <v>600000</v>
      </c>
    </row>
    <row r="1067" spans="1:19" ht="21.95" customHeight="1">
      <c r="A1067" s="23" t="s">
        <v>1922</v>
      </c>
      <c r="B1067" s="28" t="s">
        <v>330</v>
      </c>
      <c r="C1067" s="1">
        <f>SUM(D1067,F1067,H1067,J1067,L1067,N1067,O1067,P1067,Q1067,R1067)</f>
        <v>1716860</v>
      </c>
      <c r="D1067" s="25">
        <v>0</v>
      </c>
      <c r="E1067" s="44">
        <v>0</v>
      </c>
      <c r="F1067" s="25">
        <v>0</v>
      </c>
      <c r="G1067" s="25">
        <v>286.2</v>
      </c>
      <c r="H1067" s="25">
        <v>1516860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200000</v>
      </c>
    </row>
    <row r="1068" spans="1:19" ht="21.95" customHeight="1">
      <c r="A1068" s="23" t="s">
        <v>1923</v>
      </c>
      <c r="B1068" s="28" t="s">
        <v>875</v>
      </c>
      <c r="C1068" s="1">
        <f>SUM(D1068,F1068,H1068,J1068,L1068,N1068,O1068,P1068,Q1068,R1068)</f>
        <v>3726257.5</v>
      </c>
      <c r="D1068" s="25">
        <v>1025407.5</v>
      </c>
      <c r="E1068" s="44">
        <v>0</v>
      </c>
      <c r="F1068" s="25">
        <v>0</v>
      </c>
      <c r="G1068" s="25">
        <v>290</v>
      </c>
      <c r="H1068" s="25">
        <v>1537000</v>
      </c>
      <c r="I1068" s="25">
        <v>0</v>
      </c>
      <c r="J1068" s="25">
        <v>0</v>
      </c>
      <c r="K1068" s="25">
        <v>370</v>
      </c>
      <c r="L1068" s="25">
        <v>963850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200000</v>
      </c>
    </row>
    <row r="1069" spans="1:19" ht="21.95" customHeight="1">
      <c r="A1069" s="23" t="s">
        <v>1924</v>
      </c>
      <c r="B1069" s="28" t="s">
        <v>876</v>
      </c>
      <c r="C1069" s="1">
        <f>SUM(D1069,F1069,H1069,J1069,L1069,N1069,O1069,P1069,Q1069,R1069)</f>
        <v>1737000</v>
      </c>
      <c r="D1069" s="25">
        <v>0</v>
      </c>
      <c r="E1069" s="44">
        <v>0</v>
      </c>
      <c r="F1069" s="25">
        <v>0</v>
      </c>
      <c r="G1069" s="25">
        <v>290</v>
      </c>
      <c r="H1069" s="25">
        <v>1537000</v>
      </c>
      <c r="I1069" s="25">
        <v>0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200000</v>
      </c>
    </row>
    <row r="1070" spans="1:19" ht="45" customHeight="1">
      <c r="A1070" s="57" t="s">
        <v>313</v>
      </c>
      <c r="B1070" s="57"/>
      <c r="C1070" s="50">
        <f>SUM(C1071:C1073)</f>
        <v>14702068.4</v>
      </c>
      <c r="D1070" s="50">
        <f t="shared" ref="D1070:R1070" si="166">SUM(D1071:D1073)</f>
        <v>1836510.9</v>
      </c>
      <c r="E1070" s="51">
        <f t="shared" si="166"/>
        <v>0</v>
      </c>
      <c r="F1070" s="50">
        <f t="shared" si="166"/>
        <v>0</v>
      </c>
      <c r="G1070" s="50">
        <f t="shared" si="166"/>
        <v>1070</v>
      </c>
      <c r="H1070" s="50">
        <f t="shared" si="166"/>
        <v>5671000</v>
      </c>
      <c r="I1070" s="50">
        <f t="shared" si="166"/>
        <v>0</v>
      </c>
      <c r="J1070" s="50">
        <f t="shared" si="166"/>
        <v>0</v>
      </c>
      <c r="K1070" s="50">
        <f t="shared" si="166"/>
        <v>2531.4</v>
      </c>
      <c r="L1070" s="50">
        <f t="shared" si="166"/>
        <v>6594557.5</v>
      </c>
      <c r="M1070" s="50">
        <f t="shared" si="166"/>
        <v>0</v>
      </c>
      <c r="N1070" s="50">
        <f t="shared" si="166"/>
        <v>0</v>
      </c>
      <c r="O1070" s="50">
        <f t="shared" si="166"/>
        <v>0</v>
      </c>
      <c r="P1070" s="50">
        <f t="shared" si="166"/>
        <v>0</v>
      </c>
      <c r="Q1070" s="50">
        <f t="shared" si="166"/>
        <v>0</v>
      </c>
      <c r="R1070" s="50">
        <f t="shared" si="166"/>
        <v>600000</v>
      </c>
    </row>
    <row r="1071" spans="1:19" ht="21.95" customHeight="1">
      <c r="A1071" s="23" t="s">
        <v>1925</v>
      </c>
      <c r="B1071" s="28" t="s">
        <v>316</v>
      </c>
      <c r="C1071" s="1">
        <f>SUM(D1071,F1071,H1071,J1071,L1071,N1071,O1071,P1071,Q1071,R1071)</f>
        <v>3928965.5</v>
      </c>
      <c r="D1071" s="25">
        <v>0</v>
      </c>
      <c r="E1071" s="44">
        <v>0</v>
      </c>
      <c r="F1071" s="25">
        <v>0</v>
      </c>
      <c r="G1071" s="25">
        <v>300</v>
      </c>
      <c r="H1071" s="25">
        <v>1590000</v>
      </c>
      <c r="I1071" s="25">
        <v>0</v>
      </c>
      <c r="J1071" s="25">
        <v>0</v>
      </c>
      <c r="K1071" s="25">
        <v>821</v>
      </c>
      <c r="L1071" s="25">
        <v>2138965.5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200000</v>
      </c>
    </row>
    <row r="1072" spans="1:19" ht="21.95" customHeight="1">
      <c r="A1072" s="23" t="s">
        <v>1926</v>
      </c>
      <c r="B1072" s="28" t="s">
        <v>317</v>
      </c>
      <c r="C1072" s="1">
        <f>SUM(D1072,F1072,H1072,J1072,L1072,N1072,O1072,P1072,Q1072,R1072)</f>
        <v>4898298</v>
      </c>
      <c r="D1072" s="25">
        <v>907698</v>
      </c>
      <c r="E1072" s="44">
        <v>0</v>
      </c>
      <c r="F1072" s="25">
        <v>0</v>
      </c>
      <c r="G1072" s="25">
        <v>322</v>
      </c>
      <c r="H1072" s="25">
        <v>1706600</v>
      </c>
      <c r="I1072" s="25">
        <v>0</v>
      </c>
      <c r="J1072" s="25">
        <v>0</v>
      </c>
      <c r="K1072" s="25">
        <v>800</v>
      </c>
      <c r="L1072" s="25">
        <v>2084000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200000</v>
      </c>
    </row>
    <row r="1073" spans="1:19" ht="21.95" customHeight="1">
      <c r="A1073" s="23" t="s">
        <v>1927</v>
      </c>
      <c r="B1073" s="28" t="s">
        <v>322</v>
      </c>
      <c r="C1073" s="1">
        <f>SUM(D1073,F1073,H1073,J1073,L1073,N1073,O1073,P1073,Q1073,R1073)</f>
        <v>5874804.9000000004</v>
      </c>
      <c r="D1073" s="25">
        <v>928812.9</v>
      </c>
      <c r="E1073" s="44">
        <v>0</v>
      </c>
      <c r="F1073" s="25">
        <v>0</v>
      </c>
      <c r="G1073" s="25">
        <v>448</v>
      </c>
      <c r="H1073" s="25">
        <v>2374400</v>
      </c>
      <c r="I1073" s="25">
        <v>0</v>
      </c>
      <c r="J1073" s="25">
        <v>0</v>
      </c>
      <c r="K1073" s="25">
        <v>910.4</v>
      </c>
      <c r="L1073" s="25">
        <v>2371592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200000</v>
      </c>
    </row>
    <row r="1074" spans="1:19" ht="45" customHeight="1">
      <c r="A1074" s="57" t="s">
        <v>336</v>
      </c>
      <c r="B1074" s="57"/>
      <c r="C1074" s="50">
        <f>SUM(C1075:C1076)</f>
        <v>7275434.0999999996</v>
      </c>
      <c r="D1074" s="50">
        <f t="shared" ref="D1074:R1074" si="167">SUM(D1075:D1076)</f>
        <v>1130724.1000000001</v>
      </c>
      <c r="E1074" s="51">
        <f t="shared" si="167"/>
        <v>0</v>
      </c>
      <c r="F1074" s="50">
        <f t="shared" si="167"/>
        <v>0</v>
      </c>
      <c r="G1074" s="50">
        <f t="shared" si="167"/>
        <v>608</v>
      </c>
      <c r="H1074" s="50">
        <f t="shared" si="167"/>
        <v>3222400</v>
      </c>
      <c r="I1074" s="50">
        <f t="shared" si="167"/>
        <v>0</v>
      </c>
      <c r="J1074" s="50">
        <f t="shared" si="167"/>
        <v>0</v>
      </c>
      <c r="K1074" s="50">
        <f t="shared" si="167"/>
        <v>882</v>
      </c>
      <c r="L1074" s="50">
        <f t="shared" si="167"/>
        <v>2297610</v>
      </c>
      <c r="M1074" s="50">
        <f t="shared" si="167"/>
        <v>107</v>
      </c>
      <c r="N1074" s="50">
        <f t="shared" si="167"/>
        <v>224700</v>
      </c>
      <c r="O1074" s="50">
        <f t="shared" si="167"/>
        <v>0</v>
      </c>
      <c r="P1074" s="50">
        <f t="shared" si="167"/>
        <v>0</v>
      </c>
      <c r="Q1074" s="50">
        <f t="shared" si="167"/>
        <v>0</v>
      </c>
      <c r="R1074" s="50">
        <f t="shared" si="167"/>
        <v>400000</v>
      </c>
    </row>
    <row r="1075" spans="1:19" ht="21.95" customHeight="1">
      <c r="A1075" s="41" t="s">
        <v>1928</v>
      </c>
      <c r="B1075" s="28" t="s">
        <v>339</v>
      </c>
      <c r="C1075" s="1">
        <f>SUM(D1075,F1075,H1075,J1075,L1075,N1075,O1075,P1075,Q1075,R1075)</f>
        <v>3277552.6</v>
      </c>
      <c r="D1075" s="3">
        <v>355297.6</v>
      </c>
      <c r="E1075" s="8">
        <v>0</v>
      </c>
      <c r="F1075" s="3">
        <v>0</v>
      </c>
      <c r="G1075" s="3">
        <v>280</v>
      </c>
      <c r="H1075" s="3">
        <v>1484000</v>
      </c>
      <c r="I1075" s="3">
        <v>0</v>
      </c>
      <c r="J1075" s="3">
        <v>0</v>
      </c>
      <c r="K1075" s="3">
        <v>431</v>
      </c>
      <c r="L1075" s="3">
        <v>1122755</v>
      </c>
      <c r="M1075" s="3">
        <v>55</v>
      </c>
      <c r="N1075" s="3">
        <v>115500</v>
      </c>
      <c r="O1075" s="3">
        <v>0</v>
      </c>
      <c r="P1075" s="3">
        <v>0</v>
      </c>
      <c r="Q1075" s="3">
        <v>0</v>
      </c>
      <c r="R1075" s="3">
        <v>200000</v>
      </c>
      <c r="S1075" s="16"/>
    </row>
    <row r="1076" spans="1:19" ht="21.95" customHeight="1">
      <c r="A1076" s="41" t="s">
        <v>1929</v>
      </c>
      <c r="B1076" s="28" t="s">
        <v>341</v>
      </c>
      <c r="C1076" s="1">
        <f>SUM(D1076,F1076,H1076,J1076,L1076,N1076,O1076,P1076,Q1076,R1076)</f>
        <v>3997881.5</v>
      </c>
      <c r="D1076" s="3">
        <v>775426.5</v>
      </c>
      <c r="E1076" s="8">
        <v>0</v>
      </c>
      <c r="F1076" s="3">
        <v>0</v>
      </c>
      <c r="G1076" s="3">
        <v>328</v>
      </c>
      <c r="H1076" s="3">
        <v>1738400</v>
      </c>
      <c r="I1076" s="3">
        <v>0</v>
      </c>
      <c r="J1076" s="3">
        <v>0</v>
      </c>
      <c r="K1076" s="3">
        <v>451</v>
      </c>
      <c r="L1076" s="3">
        <v>1174855</v>
      </c>
      <c r="M1076" s="3">
        <v>52</v>
      </c>
      <c r="N1076" s="3">
        <v>109200</v>
      </c>
      <c r="O1076" s="3">
        <v>0</v>
      </c>
      <c r="P1076" s="3">
        <v>0</v>
      </c>
      <c r="Q1076" s="3">
        <v>0</v>
      </c>
      <c r="R1076" s="3">
        <v>200000</v>
      </c>
    </row>
    <row r="1077" spans="1:19" ht="45" customHeight="1">
      <c r="A1077" s="57" t="s">
        <v>342</v>
      </c>
      <c r="B1077" s="57"/>
      <c r="C1077" s="50">
        <f>SUM(C1078)</f>
        <v>2713620</v>
      </c>
      <c r="D1077" s="50">
        <f t="shared" ref="D1077:R1077" si="168">SUM(D1078)</f>
        <v>0</v>
      </c>
      <c r="E1077" s="51">
        <f t="shared" si="168"/>
        <v>0</v>
      </c>
      <c r="F1077" s="50">
        <f t="shared" si="168"/>
        <v>0</v>
      </c>
      <c r="G1077" s="50">
        <f t="shared" si="168"/>
        <v>321.89999999999998</v>
      </c>
      <c r="H1077" s="50">
        <f t="shared" si="168"/>
        <v>1706070</v>
      </c>
      <c r="I1077" s="50">
        <f t="shared" si="168"/>
        <v>0</v>
      </c>
      <c r="J1077" s="50">
        <f t="shared" si="168"/>
        <v>0</v>
      </c>
      <c r="K1077" s="50">
        <f t="shared" si="168"/>
        <v>310</v>
      </c>
      <c r="L1077" s="50">
        <f t="shared" si="168"/>
        <v>807550</v>
      </c>
      <c r="M1077" s="50">
        <f t="shared" si="168"/>
        <v>0</v>
      </c>
      <c r="N1077" s="50">
        <f t="shared" si="168"/>
        <v>0</v>
      </c>
      <c r="O1077" s="50">
        <f t="shared" si="168"/>
        <v>0</v>
      </c>
      <c r="P1077" s="50">
        <f t="shared" si="168"/>
        <v>0</v>
      </c>
      <c r="Q1077" s="50">
        <f t="shared" si="168"/>
        <v>0</v>
      </c>
      <c r="R1077" s="50">
        <f t="shared" si="168"/>
        <v>200000</v>
      </c>
      <c r="S1077" s="16">
        <f>C1077</f>
        <v>2713620</v>
      </c>
    </row>
    <row r="1078" spans="1:19" ht="21.95" customHeight="1">
      <c r="A1078" s="21" t="s">
        <v>1930</v>
      </c>
      <c r="B1078" s="28" t="s">
        <v>343</v>
      </c>
      <c r="C1078" s="1">
        <f>SUM(D1078,F1078,H1078,J1078,L1078,N1078,O1078,P1078,Q1078,R1078)</f>
        <v>2713620</v>
      </c>
      <c r="D1078" s="25">
        <v>0</v>
      </c>
      <c r="E1078" s="44">
        <v>0</v>
      </c>
      <c r="F1078" s="25">
        <v>0</v>
      </c>
      <c r="G1078" s="25">
        <v>321.89999999999998</v>
      </c>
      <c r="H1078" s="25">
        <v>1706070</v>
      </c>
      <c r="I1078" s="25">
        <v>0</v>
      </c>
      <c r="J1078" s="25">
        <v>0</v>
      </c>
      <c r="K1078" s="42">
        <v>310</v>
      </c>
      <c r="L1078" s="3">
        <v>807550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200000</v>
      </c>
    </row>
    <row r="1079" spans="1:19" ht="45" customHeight="1">
      <c r="A1079" s="57" t="s">
        <v>1354</v>
      </c>
      <c r="B1079" s="57"/>
      <c r="C1079" s="50">
        <f>SUM(C1080)</f>
        <v>4804019</v>
      </c>
      <c r="D1079" s="50">
        <f t="shared" ref="D1079:R1079" si="169">SUM(D1080)</f>
        <v>4604019</v>
      </c>
      <c r="E1079" s="51">
        <f t="shared" si="169"/>
        <v>0</v>
      </c>
      <c r="F1079" s="50">
        <f t="shared" si="169"/>
        <v>0</v>
      </c>
      <c r="G1079" s="50">
        <f t="shared" si="169"/>
        <v>0</v>
      </c>
      <c r="H1079" s="50">
        <f t="shared" si="169"/>
        <v>0</v>
      </c>
      <c r="I1079" s="50">
        <f t="shared" si="169"/>
        <v>0</v>
      </c>
      <c r="J1079" s="50">
        <f t="shared" si="169"/>
        <v>0</v>
      </c>
      <c r="K1079" s="50">
        <f t="shared" si="169"/>
        <v>0</v>
      </c>
      <c r="L1079" s="50">
        <f t="shared" si="169"/>
        <v>0</v>
      </c>
      <c r="M1079" s="50">
        <f t="shared" si="169"/>
        <v>0</v>
      </c>
      <c r="N1079" s="50">
        <f t="shared" si="169"/>
        <v>0</v>
      </c>
      <c r="O1079" s="50">
        <f t="shared" si="169"/>
        <v>0</v>
      </c>
      <c r="P1079" s="50">
        <f t="shared" si="169"/>
        <v>0</v>
      </c>
      <c r="Q1079" s="50">
        <f t="shared" si="169"/>
        <v>0</v>
      </c>
      <c r="R1079" s="50">
        <f t="shared" si="169"/>
        <v>200000</v>
      </c>
      <c r="S1079" s="16">
        <f>C1079</f>
        <v>4804019</v>
      </c>
    </row>
    <row r="1080" spans="1:19" ht="21.95" customHeight="1">
      <c r="A1080" s="23" t="s">
        <v>1931</v>
      </c>
      <c r="B1080" s="28" t="s">
        <v>346</v>
      </c>
      <c r="C1080" s="1">
        <f>SUM(D1080,F1080,H1080,J1080,L1080,N1080,O1080,P1080,Q1080,R1080)</f>
        <v>4804019</v>
      </c>
      <c r="D1080" s="25">
        <v>4604019</v>
      </c>
      <c r="E1080" s="44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200000</v>
      </c>
    </row>
    <row r="1081" spans="1:19" ht="45" customHeight="1">
      <c r="A1081" s="57" t="s">
        <v>1353</v>
      </c>
      <c r="B1081" s="57"/>
      <c r="C1081" s="50">
        <f>SUM(C1082)</f>
        <v>2926343.8</v>
      </c>
      <c r="D1081" s="50">
        <f t="shared" ref="D1081:R1081" si="170">SUM(D1082)</f>
        <v>843139.8</v>
      </c>
      <c r="E1081" s="51">
        <f t="shared" si="170"/>
        <v>0</v>
      </c>
      <c r="F1081" s="50">
        <f t="shared" si="170"/>
        <v>0</v>
      </c>
      <c r="G1081" s="50">
        <f t="shared" si="170"/>
        <v>235</v>
      </c>
      <c r="H1081" s="50">
        <f t="shared" si="170"/>
        <v>1245500</v>
      </c>
      <c r="I1081" s="50">
        <f t="shared" si="170"/>
        <v>0</v>
      </c>
      <c r="J1081" s="50">
        <f t="shared" si="170"/>
        <v>0</v>
      </c>
      <c r="K1081" s="50">
        <f t="shared" si="170"/>
        <v>244.8</v>
      </c>
      <c r="L1081" s="50">
        <f t="shared" si="170"/>
        <v>637704</v>
      </c>
      <c r="M1081" s="50">
        <f t="shared" si="170"/>
        <v>0</v>
      </c>
      <c r="N1081" s="50">
        <f t="shared" si="170"/>
        <v>0</v>
      </c>
      <c r="O1081" s="50">
        <f t="shared" si="170"/>
        <v>0</v>
      </c>
      <c r="P1081" s="50">
        <f t="shared" si="170"/>
        <v>0</v>
      </c>
      <c r="Q1081" s="50">
        <f t="shared" si="170"/>
        <v>0</v>
      </c>
      <c r="R1081" s="50">
        <f t="shared" si="170"/>
        <v>200000</v>
      </c>
    </row>
    <row r="1082" spans="1:19" ht="21.95" customHeight="1">
      <c r="A1082" s="23" t="s">
        <v>1932</v>
      </c>
      <c r="B1082" s="28" t="s">
        <v>344</v>
      </c>
      <c r="C1082" s="1">
        <f>SUM(D1082,F1082,H1082,J1082,L1082,N1082,O1082,P1082,Q1082,R1082)</f>
        <v>2926343.8</v>
      </c>
      <c r="D1082" s="25">
        <v>843139.8</v>
      </c>
      <c r="E1082" s="44">
        <v>0</v>
      </c>
      <c r="F1082" s="25">
        <v>0</v>
      </c>
      <c r="G1082" s="25">
        <v>235</v>
      </c>
      <c r="H1082" s="25">
        <v>1245500</v>
      </c>
      <c r="I1082" s="25">
        <v>0</v>
      </c>
      <c r="J1082" s="25">
        <v>0</v>
      </c>
      <c r="K1082" s="25">
        <v>244.8</v>
      </c>
      <c r="L1082" s="25">
        <v>637704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200000</v>
      </c>
    </row>
    <row r="1083" spans="1:19" ht="45" customHeight="1">
      <c r="A1083" s="57" t="s">
        <v>348</v>
      </c>
      <c r="B1083" s="57"/>
      <c r="C1083" s="50">
        <f>SUM(C1084:C1085)</f>
        <v>9388800</v>
      </c>
      <c r="D1083" s="50">
        <f t="shared" ref="D1083:R1083" si="171">SUM(D1084:D1085)</f>
        <v>0</v>
      </c>
      <c r="E1083" s="51">
        <f t="shared" si="171"/>
        <v>0</v>
      </c>
      <c r="F1083" s="50">
        <f t="shared" si="171"/>
        <v>0</v>
      </c>
      <c r="G1083" s="50">
        <f t="shared" si="171"/>
        <v>1175</v>
      </c>
      <c r="H1083" s="50">
        <f t="shared" si="171"/>
        <v>6227500</v>
      </c>
      <c r="I1083" s="50">
        <f t="shared" si="171"/>
        <v>0</v>
      </c>
      <c r="J1083" s="50">
        <f t="shared" si="171"/>
        <v>0</v>
      </c>
      <c r="K1083" s="50">
        <f t="shared" si="171"/>
        <v>1060</v>
      </c>
      <c r="L1083" s="50">
        <f t="shared" si="171"/>
        <v>2761300</v>
      </c>
      <c r="M1083" s="50">
        <f t="shared" si="171"/>
        <v>0</v>
      </c>
      <c r="N1083" s="50">
        <f t="shared" si="171"/>
        <v>0</v>
      </c>
      <c r="O1083" s="50">
        <f t="shared" si="171"/>
        <v>0</v>
      </c>
      <c r="P1083" s="50">
        <f t="shared" si="171"/>
        <v>0</v>
      </c>
      <c r="Q1083" s="50">
        <f t="shared" si="171"/>
        <v>0</v>
      </c>
      <c r="R1083" s="50">
        <f t="shared" si="171"/>
        <v>400000</v>
      </c>
    </row>
    <row r="1084" spans="1:19" ht="21.95" customHeight="1">
      <c r="A1084" s="21" t="s">
        <v>1933</v>
      </c>
      <c r="B1084" s="28" t="s">
        <v>1550</v>
      </c>
      <c r="C1084" s="1">
        <f>SUM(D1084,F1084,H1084,J1084,L1084,N1084,O1084,P1084,Q1084,R1084)</f>
        <v>7731300</v>
      </c>
      <c r="D1084" s="3">
        <v>0</v>
      </c>
      <c r="E1084" s="8">
        <v>0</v>
      </c>
      <c r="F1084" s="3">
        <v>0</v>
      </c>
      <c r="G1084" s="3">
        <v>900</v>
      </c>
      <c r="H1084" s="3">
        <f>G1084*5300</f>
        <v>4770000</v>
      </c>
      <c r="I1084" s="3">
        <v>0</v>
      </c>
      <c r="J1084" s="3">
        <v>0</v>
      </c>
      <c r="K1084" s="3">
        <v>1060</v>
      </c>
      <c r="L1084" s="3">
        <f>K1084*2605</f>
        <v>2761300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200000</v>
      </c>
    </row>
    <row r="1085" spans="1:19" ht="21.95" customHeight="1">
      <c r="A1085" s="23" t="s">
        <v>1934</v>
      </c>
      <c r="B1085" s="28" t="s">
        <v>351</v>
      </c>
      <c r="C1085" s="1">
        <f>SUM(D1085,F1085,H1085,J1085,L1085,N1085,O1085,P1085,Q1085,R1085)</f>
        <v>1657500</v>
      </c>
      <c r="D1085" s="25">
        <v>0</v>
      </c>
      <c r="E1085" s="44">
        <v>0</v>
      </c>
      <c r="F1085" s="25">
        <v>0</v>
      </c>
      <c r="G1085" s="25">
        <v>275</v>
      </c>
      <c r="H1085" s="25">
        <v>1457500</v>
      </c>
      <c r="I1085" s="25">
        <v>0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200000</v>
      </c>
    </row>
    <row r="1086" spans="1:19" ht="45" customHeight="1">
      <c r="A1086" s="57" t="s">
        <v>361</v>
      </c>
      <c r="B1086" s="57"/>
      <c r="C1086" s="50">
        <f>SUM(C1087:C1098)</f>
        <v>111044183.7</v>
      </c>
      <c r="D1086" s="50">
        <f t="shared" ref="D1086:R1086" si="172">SUM(D1087:D1098)</f>
        <v>34634746.199999996</v>
      </c>
      <c r="E1086" s="51">
        <f t="shared" si="172"/>
        <v>0</v>
      </c>
      <c r="F1086" s="50">
        <f t="shared" si="172"/>
        <v>0</v>
      </c>
      <c r="G1086" s="50">
        <f t="shared" si="172"/>
        <v>7026.6</v>
      </c>
      <c r="H1086" s="50">
        <f t="shared" si="172"/>
        <v>37240980</v>
      </c>
      <c r="I1086" s="50">
        <f t="shared" si="172"/>
        <v>382</v>
      </c>
      <c r="J1086" s="50">
        <f t="shared" si="172"/>
        <v>458400</v>
      </c>
      <c r="K1086" s="50">
        <f t="shared" si="172"/>
        <v>12134.300000000001</v>
      </c>
      <c r="L1086" s="50">
        <f t="shared" si="172"/>
        <v>36031807.5</v>
      </c>
      <c r="M1086" s="50">
        <f t="shared" si="172"/>
        <v>132.5</v>
      </c>
      <c r="N1086" s="50">
        <f t="shared" si="172"/>
        <v>278250</v>
      </c>
      <c r="O1086" s="50">
        <f t="shared" si="172"/>
        <v>0</v>
      </c>
      <c r="P1086" s="50">
        <f t="shared" si="172"/>
        <v>0</v>
      </c>
      <c r="Q1086" s="50">
        <f t="shared" si="172"/>
        <v>0</v>
      </c>
      <c r="R1086" s="50">
        <f t="shared" si="172"/>
        <v>2400000</v>
      </c>
    </row>
    <row r="1087" spans="1:19" ht="21.95" customHeight="1">
      <c r="A1087" s="23" t="s">
        <v>1935</v>
      </c>
      <c r="B1087" s="28" t="s">
        <v>384</v>
      </c>
      <c r="C1087" s="1">
        <f t="shared" ref="C1087:C1098" si="173">SUM(D1087,F1087,H1087,J1087,L1087,N1087,O1087,P1087,Q1087,R1087)</f>
        <v>4999904.0999999996</v>
      </c>
      <c r="D1087" s="25">
        <v>1634099.1</v>
      </c>
      <c r="E1087" s="44">
        <v>0</v>
      </c>
      <c r="F1087" s="25">
        <v>0</v>
      </c>
      <c r="G1087" s="25">
        <v>378.6</v>
      </c>
      <c r="H1087" s="25">
        <v>2006580</v>
      </c>
      <c r="I1087" s="25">
        <v>0</v>
      </c>
      <c r="J1087" s="25">
        <v>0</v>
      </c>
      <c r="K1087" s="25">
        <v>445</v>
      </c>
      <c r="L1087" s="25">
        <v>1159225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200000</v>
      </c>
    </row>
    <row r="1088" spans="1:19" ht="21.95" customHeight="1">
      <c r="A1088" s="23" t="s">
        <v>1936</v>
      </c>
      <c r="B1088" s="28" t="s">
        <v>385</v>
      </c>
      <c r="C1088" s="1">
        <f t="shared" si="173"/>
        <v>11688368.300000001</v>
      </c>
      <c r="D1088" s="25">
        <v>4533393.3</v>
      </c>
      <c r="E1088" s="44">
        <v>0</v>
      </c>
      <c r="F1088" s="25">
        <v>0</v>
      </c>
      <c r="G1088" s="25">
        <v>794.7</v>
      </c>
      <c r="H1088" s="25">
        <v>4211910</v>
      </c>
      <c r="I1088" s="25">
        <v>0</v>
      </c>
      <c r="J1088" s="25">
        <v>0</v>
      </c>
      <c r="K1088" s="25">
        <v>1053</v>
      </c>
      <c r="L1088" s="25">
        <v>2743065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200000</v>
      </c>
    </row>
    <row r="1089" spans="1:19" ht="21.95" customHeight="1">
      <c r="A1089" s="23" t="s">
        <v>1937</v>
      </c>
      <c r="B1089" s="28" t="s">
        <v>386</v>
      </c>
      <c r="C1089" s="1">
        <f t="shared" si="173"/>
        <v>8506646.5999999996</v>
      </c>
      <c r="D1089" s="25">
        <v>2234781.6</v>
      </c>
      <c r="E1089" s="44">
        <v>0</v>
      </c>
      <c r="F1089" s="25">
        <v>0</v>
      </c>
      <c r="G1089" s="25">
        <v>759.8</v>
      </c>
      <c r="H1089" s="25">
        <v>4026940</v>
      </c>
      <c r="I1089" s="25">
        <v>0</v>
      </c>
      <c r="J1089" s="25">
        <v>0</v>
      </c>
      <c r="K1089" s="25">
        <v>785</v>
      </c>
      <c r="L1089" s="25">
        <v>2044925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200000</v>
      </c>
    </row>
    <row r="1090" spans="1:19" ht="21.95" customHeight="1">
      <c r="A1090" s="23" t="s">
        <v>1938</v>
      </c>
      <c r="B1090" s="28" t="s">
        <v>387</v>
      </c>
      <c r="C1090" s="1">
        <f t="shared" si="173"/>
        <v>4948989.4000000004</v>
      </c>
      <c r="D1090" s="25">
        <v>2228471.4</v>
      </c>
      <c r="E1090" s="44">
        <v>0</v>
      </c>
      <c r="F1090" s="25">
        <v>0</v>
      </c>
      <c r="G1090" s="25">
        <v>0</v>
      </c>
      <c r="H1090" s="25">
        <v>0</v>
      </c>
      <c r="I1090" s="25">
        <v>382</v>
      </c>
      <c r="J1090" s="25">
        <v>458400</v>
      </c>
      <c r="K1090" s="25">
        <v>791.6</v>
      </c>
      <c r="L1090" s="25">
        <v>2062118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200000</v>
      </c>
    </row>
    <row r="1091" spans="1:19" ht="21.95" customHeight="1">
      <c r="A1091" s="23" t="s">
        <v>1939</v>
      </c>
      <c r="B1091" s="28" t="s">
        <v>388</v>
      </c>
      <c r="C1091" s="1">
        <f t="shared" si="173"/>
        <v>14583110.800000001</v>
      </c>
      <c r="D1091" s="25">
        <v>5328235.8</v>
      </c>
      <c r="E1091" s="44">
        <v>0</v>
      </c>
      <c r="F1091" s="25">
        <v>0</v>
      </c>
      <c r="G1091" s="25">
        <v>901.9</v>
      </c>
      <c r="H1091" s="25">
        <v>4780070</v>
      </c>
      <c r="I1091" s="25">
        <v>0</v>
      </c>
      <c r="J1091" s="25">
        <v>0</v>
      </c>
      <c r="K1091" s="25">
        <v>1641</v>
      </c>
      <c r="L1091" s="25">
        <v>4274805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200000</v>
      </c>
    </row>
    <row r="1092" spans="1:19" ht="21.95" customHeight="1">
      <c r="A1092" s="23" t="s">
        <v>1940</v>
      </c>
      <c r="B1092" s="28" t="s">
        <v>389</v>
      </c>
      <c r="C1092" s="1">
        <f t="shared" si="173"/>
        <v>14387824.300000001</v>
      </c>
      <c r="D1092" s="25">
        <v>5183829.3</v>
      </c>
      <c r="E1092" s="44">
        <v>0</v>
      </c>
      <c r="F1092" s="25">
        <v>0</v>
      </c>
      <c r="G1092" s="25">
        <v>892.3</v>
      </c>
      <c r="H1092" s="25">
        <v>4729190</v>
      </c>
      <c r="I1092" s="25">
        <v>0</v>
      </c>
      <c r="J1092" s="25">
        <v>0</v>
      </c>
      <c r="K1092" s="25">
        <v>1641</v>
      </c>
      <c r="L1092" s="25">
        <v>4274805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200000</v>
      </c>
    </row>
    <row r="1093" spans="1:19" ht="21.95" customHeight="1">
      <c r="A1093" s="23" t="s">
        <v>1941</v>
      </c>
      <c r="B1093" s="28" t="s">
        <v>390</v>
      </c>
      <c r="C1093" s="1">
        <f t="shared" si="173"/>
        <v>18395338.600000001</v>
      </c>
      <c r="D1093" s="25">
        <v>5198148.5999999996</v>
      </c>
      <c r="E1093" s="44">
        <v>0</v>
      </c>
      <c r="F1093" s="25">
        <v>0</v>
      </c>
      <c r="G1093" s="25">
        <v>811.5</v>
      </c>
      <c r="H1093" s="25">
        <v>4300950</v>
      </c>
      <c r="I1093" s="25">
        <v>0</v>
      </c>
      <c r="J1093" s="25">
        <v>0</v>
      </c>
      <c r="K1093" s="25">
        <v>1640.8</v>
      </c>
      <c r="L1093" s="25">
        <v>8696240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200000</v>
      </c>
    </row>
    <row r="1094" spans="1:19" ht="21.95" customHeight="1">
      <c r="A1094" s="23" t="s">
        <v>1942</v>
      </c>
      <c r="B1094" s="28" t="s">
        <v>391</v>
      </c>
      <c r="C1094" s="1">
        <f t="shared" si="173"/>
        <v>7915503.9000000004</v>
      </c>
      <c r="D1094" s="25">
        <v>1604732.4</v>
      </c>
      <c r="E1094" s="44">
        <v>0</v>
      </c>
      <c r="F1094" s="25">
        <v>0</v>
      </c>
      <c r="G1094" s="25">
        <v>560.29999999999995</v>
      </c>
      <c r="H1094" s="25">
        <v>2969590</v>
      </c>
      <c r="I1094" s="25">
        <v>0</v>
      </c>
      <c r="J1094" s="25">
        <v>0</v>
      </c>
      <c r="K1094" s="25">
        <v>1152.3</v>
      </c>
      <c r="L1094" s="25">
        <v>3001741.5</v>
      </c>
      <c r="M1094" s="25">
        <v>66.400000000000006</v>
      </c>
      <c r="N1094" s="25">
        <v>139440</v>
      </c>
      <c r="O1094" s="25">
        <v>0</v>
      </c>
      <c r="P1094" s="25">
        <v>0</v>
      </c>
      <c r="Q1094" s="25">
        <v>0</v>
      </c>
      <c r="R1094" s="25">
        <v>200000</v>
      </c>
    </row>
    <row r="1095" spans="1:19" ht="21.95" customHeight="1">
      <c r="A1095" s="23" t="s">
        <v>1943</v>
      </c>
      <c r="B1095" s="28" t="s">
        <v>392</v>
      </c>
      <c r="C1095" s="1">
        <f t="shared" si="173"/>
        <v>8141007.4000000004</v>
      </c>
      <c r="D1095" s="25">
        <v>1789184.4</v>
      </c>
      <c r="E1095" s="44">
        <v>0</v>
      </c>
      <c r="F1095" s="25">
        <v>0</v>
      </c>
      <c r="G1095" s="25">
        <v>569</v>
      </c>
      <c r="H1095" s="25">
        <v>3015700</v>
      </c>
      <c r="I1095" s="25">
        <v>0</v>
      </c>
      <c r="J1095" s="25">
        <v>0</v>
      </c>
      <c r="K1095" s="25">
        <v>1150.5999999999999</v>
      </c>
      <c r="L1095" s="25">
        <v>2997313</v>
      </c>
      <c r="M1095" s="25">
        <v>66.099999999999994</v>
      </c>
      <c r="N1095" s="25">
        <v>138810</v>
      </c>
      <c r="O1095" s="25">
        <v>0</v>
      </c>
      <c r="P1095" s="25">
        <v>0</v>
      </c>
      <c r="Q1095" s="25">
        <v>0</v>
      </c>
      <c r="R1095" s="25">
        <v>200000</v>
      </c>
    </row>
    <row r="1096" spans="1:19" ht="21.95" customHeight="1">
      <c r="A1096" s="23" t="s">
        <v>1944</v>
      </c>
      <c r="B1096" s="28" t="s">
        <v>393</v>
      </c>
      <c r="C1096" s="1">
        <f t="shared" si="173"/>
        <v>6706495.9000000004</v>
      </c>
      <c r="D1096" s="25">
        <v>1775835.9</v>
      </c>
      <c r="E1096" s="44">
        <v>0</v>
      </c>
      <c r="F1096" s="25">
        <v>0</v>
      </c>
      <c r="G1096" s="25">
        <v>561.29999999999995</v>
      </c>
      <c r="H1096" s="25">
        <v>2974890</v>
      </c>
      <c r="I1096" s="25">
        <v>0</v>
      </c>
      <c r="J1096" s="25">
        <v>0</v>
      </c>
      <c r="K1096" s="25">
        <v>674</v>
      </c>
      <c r="L1096" s="25">
        <v>1755770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200000</v>
      </c>
    </row>
    <row r="1097" spans="1:19" ht="21.95" customHeight="1">
      <c r="A1097" s="23" t="s">
        <v>1945</v>
      </c>
      <c r="B1097" s="28" t="s">
        <v>394</v>
      </c>
      <c r="C1097" s="1">
        <f t="shared" si="173"/>
        <v>7034027.5999999996</v>
      </c>
      <c r="D1097" s="25">
        <v>2096442.6</v>
      </c>
      <c r="E1097" s="44">
        <v>0</v>
      </c>
      <c r="F1097" s="25">
        <v>0</v>
      </c>
      <c r="G1097" s="25">
        <v>557.20000000000005</v>
      </c>
      <c r="H1097" s="25">
        <v>2953160</v>
      </c>
      <c r="I1097" s="25">
        <v>0</v>
      </c>
      <c r="J1097" s="25">
        <v>0</v>
      </c>
      <c r="K1097" s="25">
        <v>685</v>
      </c>
      <c r="L1097" s="25">
        <v>1784425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200000</v>
      </c>
    </row>
    <row r="1098" spans="1:19" ht="21.95" customHeight="1">
      <c r="A1098" s="23" t="s">
        <v>1946</v>
      </c>
      <c r="B1098" s="28" t="s">
        <v>395</v>
      </c>
      <c r="C1098" s="1">
        <f t="shared" si="173"/>
        <v>3736966.8</v>
      </c>
      <c r="D1098" s="25">
        <v>1027591.8</v>
      </c>
      <c r="E1098" s="44">
        <v>0</v>
      </c>
      <c r="F1098" s="25">
        <v>0</v>
      </c>
      <c r="G1098" s="25">
        <v>240</v>
      </c>
      <c r="H1098" s="25">
        <v>1272000</v>
      </c>
      <c r="I1098" s="25">
        <v>0</v>
      </c>
      <c r="J1098" s="25">
        <v>0</v>
      </c>
      <c r="K1098" s="25">
        <v>475</v>
      </c>
      <c r="L1098" s="25">
        <v>1237375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200000</v>
      </c>
    </row>
    <row r="1099" spans="1:19" ht="45" customHeight="1">
      <c r="A1099" s="57" t="s">
        <v>400</v>
      </c>
      <c r="B1099" s="57"/>
      <c r="C1099" s="50">
        <f>SUM(C1100:C1101)</f>
        <v>7672993</v>
      </c>
      <c r="D1099" s="50">
        <f t="shared" ref="D1099:R1099" si="174">SUM(D1100:D1101)</f>
        <v>1317861</v>
      </c>
      <c r="E1099" s="51">
        <f t="shared" si="174"/>
        <v>0</v>
      </c>
      <c r="F1099" s="50">
        <f t="shared" si="174"/>
        <v>0</v>
      </c>
      <c r="G1099" s="50">
        <f t="shared" si="174"/>
        <v>800</v>
      </c>
      <c r="H1099" s="50">
        <f t="shared" si="174"/>
        <v>4240000</v>
      </c>
      <c r="I1099" s="50">
        <f t="shared" si="174"/>
        <v>0</v>
      </c>
      <c r="J1099" s="50">
        <f t="shared" si="174"/>
        <v>0</v>
      </c>
      <c r="K1099" s="50">
        <f t="shared" si="174"/>
        <v>658.4</v>
      </c>
      <c r="L1099" s="50">
        <f t="shared" si="174"/>
        <v>1715132</v>
      </c>
      <c r="M1099" s="50">
        <f t="shared" si="174"/>
        <v>0</v>
      </c>
      <c r="N1099" s="50">
        <f t="shared" si="174"/>
        <v>0</v>
      </c>
      <c r="O1099" s="50">
        <f t="shared" si="174"/>
        <v>0</v>
      </c>
      <c r="P1099" s="50">
        <f t="shared" si="174"/>
        <v>0</v>
      </c>
      <c r="Q1099" s="50">
        <f t="shared" si="174"/>
        <v>0</v>
      </c>
      <c r="R1099" s="50">
        <f t="shared" si="174"/>
        <v>400000</v>
      </c>
      <c r="S1099" s="16">
        <f>C1099</f>
        <v>7672993</v>
      </c>
    </row>
    <row r="1100" spans="1:19" ht="21.95" customHeight="1">
      <c r="A1100" s="23" t="s">
        <v>1947</v>
      </c>
      <c r="B1100" s="28" t="s">
        <v>397</v>
      </c>
      <c r="C1100" s="1">
        <f>SUM(D1100,F1100,H1100,J1100,L1100,N1100,O1100,P1100,Q1100,R1100)</f>
        <v>3801147.9</v>
      </c>
      <c r="D1100" s="25">
        <v>643640.4</v>
      </c>
      <c r="E1100" s="44">
        <v>0</v>
      </c>
      <c r="F1100" s="25">
        <v>0</v>
      </c>
      <c r="G1100" s="25">
        <v>400</v>
      </c>
      <c r="H1100" s="25">
        <v>2120000</v>
      </c>
      <c r="I1100" s="25">
        <v>0</v>
      </c>
      <c r="J1100" s="25">
        <v>0</v>
      </c>
      <c r="K1100" s="25">
        <v>321.5</v>
      </c>
      <c r="L1100" s="25">
        <v>837507.5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200000</v>
      </c>
    </row>
    <row r="1101" spans="1:19" ht="21.95" customHeight="1">
      <c r="A1101" s="23" t="s">
        <v>1948</v>
      </c>
      <c r="B1101" s="28" t="s">
        <v>399</v>
      </c>
      <c r="C1101" s="1">
        <f>SUM(D1101,F1101,H1101,J1101,L1101,N1101,O1101,P1101,Q1101,R1101)</f>
        <v>3871845.1</v>
      </c>
      <c r="D1101" s="25">
        <v>674220.6</v>
      </c>
      <c r="E1101" s="44">
        <v>0</v>
      </c>
      <c r="F1101" s="25">
        <v>0</v>
      </c>
      <c r="G1101" s="25">
        <v>400</v>
      </c>
      <c r="H1101" s="25">
        <v>2120000</v>
      </c>
      <c r="I1101" s="25">
        <v>0</v>
      </c>
      <c r="J1101" s="25">
        <v>0</v>
      </c>
      <c r="K1101" s="25">
        <v>336.9</v>
      </c>
      <c r="L1101" s="25">
        <v>877624.5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200000</v>
      </c>
    </row>
    <row r="1102" spans="1:19">
      <c r="A1102" s="13"/>
      <c r="B1102" s="2"/>
      <c r="C1102" s="16"/>
      <c r="D1102" s="2"/>
      <c r="E1102" s="47"/>
      <c r="F1102" s="2"/>
      <c r="G1102" s="2"/>
      <c r="H1102" s="2"/>
      <c r="I1102" s="16"/>
      <c r="J1102" s="16"/>
      <c r="K1102" s="16"/>
      <c r="L1102" s="16"/>
      <c r="M1102" s="16"/>
      <c r="N1102" s="16"/>
      <c r="P1102" s="16"/>
      <c r="Q1102" s="16"/>
      <c r="R1102" s="16"/>
    </row>
    <row r="1103" spans="1:19">
      <c r="A1103" s="13"/>
      <c r="B1103" s="2"/>
      <c r="C1103" s="2"/>
      <c r="D1103" s="2"/>
      <c r="E1103" s="47"/>
      <c r="F1103" s="2"/>
      <c r="G1103" s="2"/>
      <c r="H1103" s="2"/>
      <c r="I1103" s="16"/>
      <c r="J1103" s="16"/>
      <c r="K1103" s="16"/>
      <c r="L1103" s="16"/>
      <c r="M1103" s="16"/>
      <c r="N1103" s="16"/>
      <c r="P1103" s="16"/>
      <c r="Q1103" s="16"/>
      <c r="R1103" s="16"/>
    </row>
  </sheetData>
  <mergeCells count="147">
    <mergeCell ref="A1061:B1061"/>
    <mergeCell ref="A1066:B1066"/>
    <mergeCell ref="A828:B828"/>
    <mergeCell ref="A399:B399"/>
    <mergeCell ref="A404:B404"/>
    <mergeCell ref="A386:B386"/>
    <mergeCell ref="A393:B393"/>
    <mergeCell ref="A1099:B1099"/>
    <mergeCell ref="A1086:B1086"/>
    <mergeCell ref="A1074:B1074"/>
    <mergeCell ref="A1077:B1077"/>
    <mergeCell ref="A1063:B1063"/>
    <mergeCell ref="A884:B884"/>
    <mergeCell ref="A887:B887"/>
    <mergeCell ref="A1083:B1083"/>
    <mergeCell ref="A772:B772"/>
    <mergeCell ref="A870:B870"/>
    <mergeCell ref="A861:B861"/>
    <mergeCell ref="A845:B845"/>
    <mergeCell ref="A802:B802"/>
    <mergeCell ref="A865:B865"/>
    <mergeCell ref="A830:B830"/>
    <mergeCell ref="A814:B814"/>
    <mergeCell ref="A796:B796"/>
    <mergeCell ref="A1079:B1079"/>
    <mergeCell ref="A808:B808"/>
    <mergeCell ref="A805:B805"/>
    <mergeCell ref="A749:B749"/>
    <mergeCell ref="A765:B765"/>
    <mergeCell ref="A743:B743"/>
    <mergeCell ref="A817:B817"/>
    <mergeCell ref="A812:B812"/>
    <mergeCell ref="A751:B751"/>
    <mergeCell ref="A414:B414"/>
    <mergeCell ref="A767:R767"/>
    <mergeCell ref="A737:B737"/>
    <mergeCell ref="A436:B436"/>
    <mergeCell ref="A416:B416"/>
    <mergeCell ref="A769:B769"/>
    <mergeCell ref="A503:B503"/>
    <mergeCell ref="A800:B800"/>
    <mergeCell ref="K4:L4"/>
    <mergeCell ref="D3:N3"/>
    <mergeCell ref="I4:J4"/>
    <mergeCell ref="A29:B29"/>
    <mergeCell ref="G4:H4"/>
    <mergeCell ref="A7:B7"/>
    <mergeCell ref="E4:F4"/>
    <mergeCell ref="A397:B397"/>
    <mergeCell ref="A1:R1"/>
    <mergeCell ref="A3:A5"/>
    <mergeCell ref="B3:B5"/>
    <mergeCell ref="C3:C4"/>
    <mergeCell ref="M4:N4"/>
    <mergeCell ref="O3:R3"/>
    <mergeCell ref="A57:B57"/>
    <mergeCell ref="A33:B33"/>
    <mergeCell ref="A62:B62"/>
    <mergeCell ref="A334:B334"/>
    <mergeCell ref="A309:B309"/>
    <mergeCell ref="A80:B80"/>
    <mergeCell ref="A60:B60"/>
    <mergeCell ref="A107:B107"/>
    <mergeCell ref="A49:B49"/>
    <mergeCell ref="A70:B70"/>
    <mergeCell ref="A42:B42"/>
    <mergeCell ref="A39:B39"/>
    <mergeCell ref="A45:B45"/>
    <mergeCell ref="A10:B10"/>
    <mergeCell ref="A8:R8"/>
    <mergeCell ref="A9:B9"/>
    <mergeCell ref="A13:B13"/>
    <mergeCell ref="A37:B37"/>
    <mergeCell ref="A31:B31"/>
    <mergeCell ref="A35:B35"/>
    <mergeCell ref="A53:B53"/>
    <mergeCell ref="A122:B122"/>
    <mergeCell ref="A329:B329"/>
    <mergeCell ref="A402:B402"/>
    <mergeCell ref="A384:B384"/>
    <mergeCell ref="A391:B391"/>
    <mergeCell ref="A327:B327"/>
    <mergeCell ref="A77:B77"/>
    <mergeCell ref="A75:B75"/>
    <mergeCell ref="A338:B338"/>
    <mergeCell ref="A82:B82"/>
    <mergeCell ref="A84:B84"/>
    <mergeCell ref="A104:B104"/>
    <mergeCell ref="A314:B314"/>
    <mergeCell ref="A134:B134"/>
    <mergeCell ref="A55:B55"/>
    <mergeCell ref="A114:B114"/>
    <mergeCell ref="A132:B132"/>
    <mergeCell ref="A336:B336"/>
    <mergeCell ref="A363:B363"/>
    <mergeCell ref="A359:B359"/>
    <mergeCell ref="A66:B66"/>
    <mergeCell ref="A358:R358"/>
    <mergeCell ref="A73:B73"/>
    <mergeCell ref="A136:B136"/>
    <mergeCell ref="A342:B342"/>
    <mergeCell ref="A319:B319"/>
    <mergeCell ref="A475:B475"/>
    <mergeCell ref="A421:B421"/>
    <mergeCell ref="A138:B138"/>
    <mergeCell ref="A793:B793"/>
    <mergeCell ref="A488:B488"/>
    <mergeCell ref="A465:B465"/>
    <mergeCell ref="A423:B423"/>
    <mergeCell ref="A419:B419"/>
    <mergeCell ref="A467:B467"/>
    <mergeCell ref="A430:B430"/>
    <mergeCell ref="A510:B510"/>
    <mergeCell ref="A445:B445"/>
    <mergeCell ref="A484:B484"/>
    <mergeCell ref="A486:B486"/>
    <mergeCell ref="A433:B433"/>
    <mergeCell ref="A426:B426"/>
    <mergeCell ref="A340:B340"/>
    <mergeCell ref="A316:B316"/>
    <mergeCell ref="A323:B323"/>
    <mergeCell ref="A735:B735"/>
    <mergeCell ref="A747:B747"/>
    <mergeCell ref="A68:B68"/>
    <mergeCell ref="A1070:B1070"/>
    <mergeCell ref="A741:B741"/>
    <mergeCell ref="A1081:B1081"/>
    <mergeCell ref="A843:B843"/>
    <mergeCell ref="A1059:B1059"/>
    <mergeCell ref="A872:B872"/>
    <mergeCell ref="A881:B881"/>
    <mergeCell ref="A825:B825"/>
    <mergeCell ref="A768:B768"/>
    <mergeCell ref="A836:B836"/>
    <mergeCell ref="A838:B838"/>
    <mergeCell ref="A505:B505"/>
    <mergeCell ref="A508:B508"/>
    <mergeCell ref="A331:B331"/>
    <mergeCell ref="A725:B725"/>
    <mergeCell ref="A832:B832"/>
    <mergeCell ref="A834:B834"/>
    <mergeCell ref="A823:B823"/>
    <mergeCell ref="A718:B718"/>
    <mergeCell ref="A443:B443"/>
    <mergeCell ref="A408:B408"/>
    <mergeCell ref="A360:B360"/>
    <mergeCell ref="A722:B722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43" firstPageNumber="3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Sivakova_OV</cp:lastModifiedBy>
  <cp:lastPrinted>2020-02-26T11:34:56Z</cp:lastPrinted>
  <dcterms:created xsi:type="dcterms:W3CDTF">2012-12-13T11:50:40Z</dcterms:created>
  <dcterms:modified xsi:type="dcterms:W3CDTF">2020-04-24T12:26:50Z</dcterms:modified>
</cp:coreProperties>
</file>